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5" tabRatio="879" activeTab="6"/>
  </bookViews>
  <sheets>
    <sheet name="Referenciel" sheetId="24" r:id="rId1"/>
    <sheet name="Disclaimer" sheetId="13" r:id="rId2"/>
    <sheet name="Param" sheetId="23" state="hidden"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6" hidden="1">'A. HTT General'!$L$112:$L$126</definedName>
    <definedName name="_xlnm._FilterDatabase" localSheetId="7" hidden="1">'B1. HTT Mortgage Assets'!$A$11:$D$187</definedName>
    <definedName name="acceptable_use_policy" localSheetId="1">Disclaimer!#REF!</definedName>
    <definedName name="cut_off">Param!$C$3</definedName>
    <definedName name="general_tc" localSheetId="1">Disclaimer!$A$61</definedName>
    <definedName name="_xlnm.Print_Titles" localSheetId="1">Disclaimer!$2:$2</definedName>
    <definedName name="_xlnm.Print_Titles" localSheetId="5">FAQ!$4:$4</definedName>
    <definedName name="privacy_policy" localSheetId="1">Disclaimer!$A$136</definedName>
    <definedName name="_xlnm.Print_Area" localSheetId="6">'A. HTT General'!$A$1:$G$365</definedName>
    <definedName name="_xlnm.Print_Area" localSheetId="7">'B1. HTT Mortgage Assets'!$A$1:$G$512</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Instructions'!$B$2:$J$71</definedName>
    <definedName name="_xlnm.Print_Area" localSheetId="1">Disclaimer!$A$1:$A$170</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8" i="9" l="1"/>
  <c r="C277" i="9"/>
  <c r="C263" i="9"/>
  <c r="C262" i="9"/>
  <c r="C261" i="9"/>
  <c r="C260" i="9"/>
  <c r="C174" i="9"/>
  <c r="C173" i="9"/>
  <c r="C172" i="9"/>
  <c r="C171" i="9"/>
  <c r="C170" i="9"/>
  <c r="C100" i="9"/>
  <c r="C99" i="9"/>
  <c r="C101" i="9"/>
  <c r="C102" i="9"/>
  <c r="D247" i="9"/>
  <c r="C247" i="9"/>
  <c r="D246" i="9"/>
  <c r="C246" i="9"/>
  <c r="D245" i="9"/>
  <c r="C245" i="9"/>
  <c r="D244" i="9"/>
  <c r="C244" i="9"/>
  <c r="D243" i="9"/>
  <c r="C243" i="9"/>
  <c r="D242" i="9"/>
  <c r="C242" i="9"/>
  <c r="D241" i="9"/>
  <c r="C241" i="9"/>
  <c r="C238" i="9"/>
  <c r="D225" i="9"/>
  <c r="C225" i="9"/>
  <c r="D224" i="9"/>
  <c r="C224" i="9"/>
  <c r="D223" i="9"/>
  <c r="C223" i="9"/>
  <c r="D222" i="9"/>
  <c r="C222" i="9"/>
  <c r="D221" i="9"/>
  <c r="C221" i="9"/>
  <c r="D220" i="9"/>
  <c r="C220" i="9"/>
  <c r="D219" i="9"/>
  <c r="C219" i="9"/>
  <c r="C216" i="9"/>
  <c r="D187" i="9"/>
  <c r="C187" i="9"/>
  <c r="C28" i="9"/>
  <c r="C53" i="8"/>
  <c r="C39" i="8"/>
  <c r="C38" i="8"/>
  <c r="C164" i="8"/>
  <c r="D76" i="8"/>
  <c r="D75" i="8"/>
  <c r="D74" i="8"/>
  <c r="D73" i="8"/>
  <c r="D72" i="8"/>
  <c r="D71" i="8"/>
  <c r="D70" i="8"/>
  <c r="D66" i="8"/>
  <c r="C66" i="8"/>
  <c r="C150" i="9"/>
  <c r="C36" i="9"/>
  <c r="D89" i="8"/>
  <c r="D99" i="8"/>
  <c r="D95" i="8"/>
  <c r="D94" i="8"/>
  <c r="C94" i="8"/>
  <c r="D93" i="8"/>
  <c r="C93" i="8"/>
  <c r="C89" i="8"/>
  <c r="C70" i="8"/>
  <c r="C71" i="8" s="1"/>
  <c r="C72" i="8" s="1"/>
  <c r="C73" i="8" s="1"/>
  <c r="C74" i="8" s="1"/>
  <c r="C75" i="8" s="1"/>
  <c r="C76" i="8" s="1"/>
  <c r="D192" i="9"/>
  <c r="C192" i="9"/>
  <c r="D191" i="9"/>
  <c r="C191" i="9"/>
  <c r="D190" i="9"/>
  <c r="C190" i="9"/>
  <c r="C161" i="9"/>
  <c r="C160" i="9"/>
  <c r="C3" i="23"/>
  <c r="C96" i="8" l="1"/>
  <c r="C97" i="8" s="1"/>
  <c r="C98" i="8" s="1"/>
  <c r="D96" i="8"/>
  <c r="D97" i="8" s="1"/>
  <c r="D98" i="8" s="1"/>
  <c r="C95" i="8"/>
  <c r="C99" i="8" l="1"/>
  <c r="F180" i="9"/>
  <c r="F174" i="9" l="1"/>
  <c r="F172" i="9"/>
  <c r="F171" i="9"/>
  <c r="F170" i="9"/>
  <c r="F173" i="9"/>
  <c r="F160" i="9"/>
  <c r="F162" i="9"/>
  <c r="F161" i="9"/>
  <c r="C151" i="9"/>
  <c r="F100" i="9" l="1"/>
  <c r="F99" i="9"/>
  <c r="D164" i="8"/>
  <c r="D138" i="8"/>
  <c r="C12" i="9" l="1"/>
  <c r="D2" i="23" l="1"/>
  <c r="E2" i="23" s="1"/>
  <c r="C7" i="23" s="1"/>
  <c r="C8" i="23" l="1"/>
  <c r="C9" i="23" s="1"/>
  <c r="C4" i="23"/>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0" i="8"/>
  <c r="C300" i="8"/>
  <c r="D300" i="8"/>
  <c r="F292" i="8"/>
  <c r="C290" i="8"/>
  <c r="C293" i="8"/>
  <c r="D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38" i="8" s="1"/>
  <c r="C155" i="8" s="1"/>
  <c r="F147" i="8" s="1"/>
  <c r="D77" i="8"/>
  <c r="C77" i="8"/>
  <c r="C112" i="8" s="1"/>
  <c r="C129" i="8" s="1"/>
  <c r="G80" i="8" l="1"/>
  <c r="D112" i="8"/>
  <c r="D129" i="8" s="1"/>
  <c r="G121" i="8" s="1"/>
  <c r="G438" i="9"/>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G151" i="8"/>
  <c r="G153" i="8"/>
  <c r="G148" i="8"/>
  <c r="G152" i="8"/>
  <c r="G149" i="8"/>
  <c r="G150" i="8"/>
  <c r="G154" i="8"/>
  <c r="G131" i="8"/>
  <c r="G133"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18" i="8"/>
  <c r="G126" i="8"/>
  <c r="G125" i="8"/>
  <c r="G116" i="8"/>
  <c r="G124"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7" i="8" l="1"/>
  <c r="G130" i="8"/>
  <c r="G127" i="8"/>
  <c r="G132" i="8"/>
  <c r="G119" i="8"/>
  <c r="G112" i="8"/>
  <c r="G120" i="8"/>
  <c r="G113" i="8"/>
  <c r="G122" i="8"/>
  <c r="G114" i="8"/>
  <c r="G123" i="8"/>
  <c r="G134" i="8"/>
  <c r="G136" i="8"/>
  <c r="G135" i="8"/>
  <c r="G144" i="1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129" i="8" l="1"/>
  <c r="C108" i="9" l="1"/>
  <c r="F108" i="9" s="1"/>
  <c r="F102" i="9"/>
  <c r="C110" i="9"/>
  <c r="F110" i="9" s="1"/>
  <c r="C111" i="9"/>
  <c r="F111" i="9" s="1"/>
  <c r="C104" i="9"/>
  <c r="F104" i="9" s="1"/>
  <c r="C112" i="9"/>
  <c r="F112" i="9" s="1"/>
  <c r="C105" i="9"/>
  <c r="F105" i="9" s="1"/>
  <c r="F101" i="9"/>
  <c r="C109" i="9"/>
  <c r="F109" i="9" s="1"/>
  <c r="C106" i="9"/>
  <c r="F106" i="9" s="1"/>
  <c r="C103" i="9"/>
  <c r="F103" i="9" s="1"/>
  <c r="C107" i="9"/>
  <c r="F107" i="9" s="1"/>
</calcChain>
</file>

<file path=xl/sharedStrings.xml><?xml version="1.0" encoding="utf-8"?>
<sst xmlns="http://schemas.openxmlformats.org/spreadsheetml/2006/main" count="3472" uniqueCount="1980">
  <si>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</si>
  <si>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</si>
  <si>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</si>
  <si>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</si>
  <si>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</si>
  <si>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</si>
  <si>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</si>
  <si>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</si>
  <si>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</si>
  <si>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</si>
  <si>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</si>
  <si>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</si>
  <si>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</si>
  <si>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</si>
  <si>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</si>
  <si>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</si>
  <si>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</si>
  <si>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</si>
  <si>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</si>
  <si>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</si>
  <si>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</si>
  <si>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</si>
  <si>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</si>
  <si>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</si>
  <si>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</si>
  <si>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</si>
  <si>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</si>
  <si>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</si>
  <si>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</si>
  <si>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</si>
  <si>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</si>
  <si>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</si>
  <si>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</si>
  <si>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</si>
  <si>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</si>
  <si>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</si>
  <si>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</si>
  <si>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</si>
  <si>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</si>
  <si>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</si>
  <si>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</si>
  <si>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</si>
  <si>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</si>
  <si>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</si>
  <si>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</si>
  <si>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</si>
  <si>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</si>
  <si>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</si>
  <si>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</si>
  <si>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</si>
  <si>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</si>
  <si>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</si>
  <si>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</si>
  <si>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</si>
  <si>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</si>
  <si>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</si>
  <si>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</si>
  <si>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</si>
  <si>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</si>
  <si>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</si>
  <si>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</si>
  <si>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</si>
  <si>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</si>
  <si>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</si>
  <si>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</si>
  <si>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</si>
  <si>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</si>
  <si>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</si>
  <si>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</si>
  <si>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</si>
  <si>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</si>
  <si>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</si>
  <si>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</si>
  <si>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</si>
  <si>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</si>
  <si>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</si>
  <si>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</si>
  <si>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</si>
  <si>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</si>
  <si>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</si>
  <si>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</si>
  <si>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</si>
  <si>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</si>
  <si>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</si>
  <si>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</si>
  <si>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</si>
  <si>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</si>
  <si>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</si>
  <si>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</si>
  <si>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</si>
  <si>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</si>
  <si>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</si>
  <si>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</si>
  <si>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</si>
  <si>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</si>
  <si>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</si>
  <si>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</si>
  <si>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</si>
  <si>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</si>
  <si>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</si>
  <si>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</si>
  <si>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</si>
  <si>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</si>
  <si>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</si>
  <si>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</si>
  <si>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</si>
  <si>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</si>
  <si>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</si>
  <si>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</si>
  <si>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</si>
  <si>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</si>
  <si>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</si>
  <si>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</si>
  <si>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</si>
  <si>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</si>
  <si>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</si>
  <si>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</si>
  <si>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</si>
  <si>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</si>
  <si>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</si>
  <si>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</si>
  <si>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</si>
  <si>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</si>
  <si>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</si>
  <si>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</si>
  <si>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</si>
  <si>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</si>
  <si>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</si>
  <si>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</si>
  <si>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</si>
  <si>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</si>
  <si>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</si>
  <si>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</si>
  <si>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</si>
  <si>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</si>
  <si>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</si>
  <si>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</si>
  <si>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</si>
  <si>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</si>
  <si>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</si>
  <si>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</si>
  <si>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</si>
  <si>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</si>
  <si>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</si>
  <si>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</si>
  <si>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</si>
  <si>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</si>
  <si>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</si>
  <si>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</si>
  <si>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</si>
  <si>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</si>
  <si>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</si>
  <si>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</si>
  <si>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</si>
  <si>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</si>
  <si>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</si>
  <si>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</si>
  <si>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</si>
  <si>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</si>
  <si>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</si>
  <si>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</si>
  <si>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</si>
  <si>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</si>
  <si>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</si>
  <si>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</si>
  <si>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</si>
  <si>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</si>
  <si>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</si>
  <si>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</si>
  <si>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</si>
  <si>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</si>
  <si>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</si>
  <si>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</si>
  <si>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</si>
  <si>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</si>
  <si>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</si>
  <si>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</si>
  <si>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</si>
  <si>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</si>
  <si>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</si>
  <si>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</si>
  <si>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</si>
  <si>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</si>
  <si>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</si>
  <si>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</si>
  <si>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</si>
  <si>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</si>
  <si>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</si>
  <si>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</si>
  <si>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</si>
  <si>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</si>
  <si>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</si>
  <si>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</si>
  <si>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</si>
  <si>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</si>
  <si>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</si>
  <si>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</si>
  <si>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</si>
  <si>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</si>
  <si>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</si>
  <si>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</si>
  <si>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</si>
  <si>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</si>
  <si>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</si>
  <si>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</si>
  <si>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</si>
  <si>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</si>
  <si>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</si>
  <si>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</si>
  <si>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</si>
  <si>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</si>
  <si>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</si>
  <si>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</si>
  <si>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</si>
  <si>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</si>
  <si>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</si>
  <si>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</si>
  <si>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</si>
  <si>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</si>
  <si>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</si>
  <si>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</si>
  <si>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</si>
  <si>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</si>
  <si>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</si>
  <si>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</si>
  <si>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</si>
  <si>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</si>
  <si>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</si>
  <si>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</si>
  <si>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</si>
  <si>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</si>
  <si>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</si>
  <si>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</si>
  <si>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</si>
  <si>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</si>
  <si>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</si>
  <si>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</si>
  <si>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</si>
  <si>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</si>
  <si>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</si>
  <si>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</si>
  <si>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</si>
  <si>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</si>
  <si>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</si>
  <si>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</si>
  <si>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</si>
  <si>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</si>
  <si>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</si>
  <si>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</si>
  <si>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</si>
  <si>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</si>
  <si>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</si>
  <si>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</si>
  <si>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</si>
  <si>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</si>
  <si>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</si>
  <si>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</si>
  <si>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</si>
  <si>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</si>
  <si>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</si>
  <si>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</si>
  <si>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</si>
  <si>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</si>
  <si>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</si>
  <si>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</si>
  <si>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</si>
  <si>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</si>
  <si>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</si>
  <si>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</si>
  <si>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</si>
  <si>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</si>
  <si>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</si>
  <si>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</si>
  <si>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</si>
  <si>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</si>
  <si>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</si>
  <si>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</si>
  <si>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</si>
  <si>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</si>
  <si>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</si>
  <si>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</si>
  <si>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</si>
  <si>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</si>
  <si>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</si>
  <si>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</si>
  <si>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</si>
  <si>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</si>
  <si>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</si>
  <si>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</si>
  <si>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</si>
  <si>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</si>
  <si>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</si>
  <si>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</si>
  <si>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</si>
  <si>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</si>
  <si>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</si>
  <si>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</si>
  <si>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</si>
  <si>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</si>
  <si>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</si>
  <si>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</si>
  <si>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</si>
  <si>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</si>
  <si>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</si>
  <si>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</si>
  <si>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</si>
  <si>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</si>
  <si>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</si>
  <si>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</si>
  <si>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</si>
  <si>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</si>
  <si>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</si>
  <si>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</si>
  <si>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</si>
  <si>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</si>
  <si>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</si>
  <si>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</si>
  <si>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</si>
  <si>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</si>
  <si>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</si>
  <si>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</si>
  <si>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</si>
  <si>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</si>
  <si>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</si>
  <si>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</si>
  <si>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</si>
  <si>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</si>
  <si>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</si>
  <si>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</si>
  <si>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</si>
  <si>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</si>
  <si>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</si>
  <si>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</si>
  <si>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</si>
  <si>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</si>
  <si>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</si>
  <si>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</si>
  <si>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</si>
  <si>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</si>
  <si>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</si>
  <si>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</si>
  <si>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</si>
  <si>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</si>
  <si>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</si>
  <si>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</si>
  <si>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</si>
  <si>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</si>
  <si>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</si>
  <si>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</si>
  <si>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</si>
  <si>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</si>
  <si>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</si>
  <si>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</si>
  <si>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</si>
  <si>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</si>
  <si>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</si>
  <si>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</si>
  <si>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</si>
  <si>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</si>
  <si>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</si>
  <si>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</si>
  <si>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</si>
  <si>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</si>
  <si>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</si>
  <si>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</si>
  <si>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</si>
  <si>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</si>
  <si>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</si>
  <si>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</si>
  <si>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</si>
  <si>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</si>
  <si>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</si>
  <si>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</si>
  <si>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</si>
  <si>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</si>
  <si>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</si>
  <si>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</si>
  <si>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</si>
  <si>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</si>
  <si>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</si>
  <si>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</si>
  <si>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</si>
  <si>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</si>
  <si>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</si>
  <si>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</si>
  <si>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</si>
  <si>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</si>
  <si>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</si>
  <si>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</si>
  <si>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</si>
  <si>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</si>
  <si>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</si>
  <si>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</si>
  <si>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</si>
  <si>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</si>
  <si>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</si>
  <si>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</si>
  <si>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</si>
  <si>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</si>
  <si>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</si>
  <si>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</si>
  <si>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</si>
  <si>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</si>
  <si>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</si>
  <si>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</si>
  <si>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</si>
  <si>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</si>
  <si>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</si>
  <si>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</si>
  <si>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</si>
  <si>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</si>
  <si>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</si>
  <si>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</si>
  <si>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</si>
  <si>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</si>
  <si>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</si>
  <si>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</si>
  <si>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</si>
  <si>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</si>
  <si>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</si>
  <si>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</si>
  <si>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</si>
  <si>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</si>
  <si>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</si>
  <si>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</si>
  <si>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</si>
  <si>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</si>
  <si>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</si>
  <si>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</si>
  <si>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</si>
  <si>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</si>
  <si>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</si>
  <si>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</si>
  <si>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</si>
  <si>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</si>
  <si>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</si>
  <si>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</si>
  <si>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</si>
  <si>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</si>
  <si>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</si>
  <si>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</si>
  <si>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</si>
  <si>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</si>
  <si>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</si>
  <si>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</si>
  <si>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</si>
  <si>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</si>
  <si>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</si>
  <si>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</si>
  <si>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</si>
  <si>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</si>
  <si>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</si>
  <si>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</si>
  <si>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</si>
  <si>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</si>
  <si>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</si>
  <si>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</si>
  <si>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</si>
  <si>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</si>
  <si>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</si>
  <si>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</si>
  <si>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</si>
  <si>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</si>
  <si>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</si>
  <si>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</si>
  <si>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</si>
  <si>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</si>
  <si>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</si>
  <si>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</si>
  <si>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</si>
  <si>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</si>
  <si>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</si>
  <si>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</si>
  <si>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</si>
  <si>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</si>
  <si>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</si>
  <si>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</si>
  <si>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</si>
  <si>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</si>
  <si>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</si>
  <si>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</si>
  <si>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</si>
  <si>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</si>
  <si>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</si>
  <si>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</si>
  <si>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</si>
  <si>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</si>
  <si>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</si>
  <si>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</si>
  <si>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</si>
  <si>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</si>
  <si>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</si>
  <si>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</si>
  <si>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</si>
  <si>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</si>
  <si>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</si>
  <si>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</si>
  <si>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</si>
  <si>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</si>
  <si>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</si>
  <si>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</si>
  <si>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</si>
  <si>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</si>
  <si>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</si>
  <si>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</si>
  <si>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</si>
  <si>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</si>
  <si>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</si>
  <si>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</si>
  <si>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</si>
  <si>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</si>
  <si>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</si>
  <si>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</si>
  <si>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</si>
  <si>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</si>
  <si>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</si>
  <si>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</si>
  <si>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</si>
  <si>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</si>
  <si>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</si>
  <si>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</si>
  <si>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</si>
  <si>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</si>
  <si>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</si>
  <si>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</si>
  <si>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</si>
  <si>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</si>
  <si>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</si>
  <si>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</si>
  <si>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</si>
  <si>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</si>
  <si>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</si>
  <si>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</si>
  <si>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</si>
  <si>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</si>
  <si>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</si>
  <si>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</si>
  <si>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</si>
  <si>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</si>
  <si>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</si>
  <si>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</si>
  <si>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</si>
  <si>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</si>
  <si>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</si>
  <si>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</si>
  <si>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</si>
  <si>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</si>
  <si>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</si>
  <si>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</si>
  <si>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</si>
  <si>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</si>
  <si>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</si>
  <si>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</si>
  <si>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</si>
  <si>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</si>
  <si>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</si>
  <si>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</si>
  <si>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</si>
  <si>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</si>
  <si>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</si>
  <si>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</si>
  <si>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</si>
  <si>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</si>
  <si>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</si>
  <si>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</si>
  <si>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</si>
  <si>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</si>
  <si>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</si>
  <si>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</si>
  <si>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</si>
  <si>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</si>
  <si>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</si>
  <si>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</si>
  <si>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</si>
  <si>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</si>
  <si>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</si>
  <si>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</si>
  <si>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</si>
  <si>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</si>
  <si>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</si>
  <si>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</si>
  <si>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</si>
  <si>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</si>
  <si>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</si>
  <si>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</si>
  <si>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</si>
  <si>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</si>
  <si>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</si>
  <si>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</si>
  <si>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</si>
  <si>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</si>
  <si>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</si>
  <si>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</si>
  <si>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</si>
  <si>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</si>
  <si>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</si>
  <si>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</si>
  <si>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</si>
  <si>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</si>
  <si>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</si>
  <si>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</si>
  <si>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</si>
  <si>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</si>
  <si>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</si>
  <si>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</si>
  <si>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</si>
  <si>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</si>
  <si>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</si>
  <si>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</si>
  <si>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</si>
  <si>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</si>
  <si>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</si>
  <si>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</si>
  <si>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</si>
  <si>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</si>
  <si>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</si>
  <si>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</si>
  <si>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</si>
  <si>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</si>
  <si>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</si>
  <si>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</si>
  <si>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</si>
  <si>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</si>
  <si>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</si>
  <si>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</si>
  <si>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</si>
  <si>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</si>
  <si>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</si>
  <si>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</si>
  <si>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</si>
  <si>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</si>
  <si>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</si>
  <si>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</si>
  <si>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</si>
  <si>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</si>
  <si>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</si>
  <si>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</si>
  <si>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</si>
  <si>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</si>
  <si>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</si>
  <si>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</si>
  <si>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</si>
  <si>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</si>
  <si>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</si>
  <si>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</si>
  <si>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</si>
  <si>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</si>
  <si>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</si>
  <si>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</si>
  <si>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</si>
  <si>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</si>
  <si>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</si>
  <si>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</si>
  <si>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</si>
  <si>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</si>
  <si>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</si>
  <si>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</si>
  <si>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</si>
  <si>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</si>
  <si>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</si>
  <si>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</si>
  <si>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</si>
  <si>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</si>
  <si>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</si>
  <si>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</si>
  <si>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</si>
  <si>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</si>
  <si>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</si>
  <si>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</si>
  <si>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</si>
  <si>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</si>
  <si>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</si>
  <si>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</si>
  <si>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</si>
  <si>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</si>
  <si>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</si>
  <si>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</si>
  <si>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</si>
  <si>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</si>
  <si>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</si>
  <si>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</si>
  <si>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</si>
  <si>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</si>
  <si>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</si>
  <si>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</si>
  <si>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</si>
  <si>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</si>
  <si>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</si>
  <si>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</si>
  <si>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</si>
  <si>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</si>
  <si>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</si>
  <si>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</si>
  <si>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</si>
  <si>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</si>
  <si>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</si>
  <si>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</si>
  <si>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</si>
  <si>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</si>
  <si>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</si>
  <si>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</si>
  <si>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</si>
  <si>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</si>
  <si>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</si>
  <si>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</si>
  <si>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</si>
  <si>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</si>
  <si>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</si>
  <si>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</si>
  <si>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</si>
  <si>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</si>
  <si>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</si>
  <si>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</si>
  <si>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</si>
  <si>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</si>
  <si>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</si>
  <si>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</si>
  <si>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</si>
  <si>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</si>
  <si>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</si>
  <si>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</si>
  <si>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</si>
  <si>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</si>
  <si>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</si>
  <si>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</si>
  <si>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</si>
  <si>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</si>
  <si>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</si>
  <si>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</si>
  <si>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</si>
  <si>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</si>
  <si>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</si>
  <si>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</si>
  <si>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</si>
  <si>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</si>
  <si>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</si>
  <si>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</si>
  <si>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</si>
  <si>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</si>
  <si>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</si>
  <si>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</si>
  <si>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</si>
  <si>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</si>
  <si>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</si>
  <si>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</si>
  <si>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</si>
  <si>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</si>
  <si>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</si>
  <si>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</si>
  <si>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</si>
  <si>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</si>
  <si>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</si>
  <si>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</si>
  <si>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</si>
  <si>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</si>
  <si>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</si>
  <si>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</si>
  <si>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</si>
  <si>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</si>
  <si>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</si>
  <si>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</si>
  <si>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</si>
  <si>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</si>
  <si>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</si>
  <si>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</si>
  <si>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</si>
  <si>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</si>
  <si>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</si>
  <si>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</si>
  <si>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</si>
  <si>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</si>
  <si>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</si>
  <si>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</si>
  <si>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</si>
  <si>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</si>
  <si>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</si>
  <si>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</si>
  <si>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</si>
  <si>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</si>
  <si>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</si>
  <si>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</si>
  <si>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</si>
  <si>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</si>
  <si>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</si>
  <si>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</si>
  <si>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</si>
  <si>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</si>
  <si>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</si>
  <si>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</si>
  <si>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</si>
  <si>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</si>
  <si>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</si>
  <si>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</si>
  <si>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</si>
  <si>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</si>
  <si>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</si>
  <si>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</si>
  <si>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</si>
  <si>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</si>
  <si>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</si>
  <si>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</si>
  <si>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</si>
  <si>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</si>
  <si>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</si>
  <si>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</si>
  <si>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</si>
  <si>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</si>
  <si>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</si>
  <si>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</si>
  <si>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</si>
  <si>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</si>
  <si>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</si>
  <si>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</si>
  <si>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</si>
  <si>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</si>
  <si>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</si>
  <si>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</si>
  <si>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</si>
  <si>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</si>
  <si>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</si>
  <si>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</si>
  <si>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</si>
  <si>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</si>
  <si>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</si>
  <si>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</si>
  <si>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</si>
  <si>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</si>
  <si>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</si>
  <si>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</si>
  <si>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</si>
  <si>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</si>
  <si>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</si>
  <si>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</si>
  <si>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</si>
  <si>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</si>
  <si>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</si>
  <si>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</si>
  <si>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</si>
  <si>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</si>
  <si>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</si>
  <si>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</si>
  <si>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</si>
  <si>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</si>
  <si>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</si>
  <si>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</si>
  <si>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</si>
  <si>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</si>
  <si>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</si>
  <si>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</si>
  <si>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</si>
  <si>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</si>
  <si>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</si>
  <si>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</si>
  <si>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</si>
  <si>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</si>
  <si>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</si>
  <si>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</si>
  <si>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</si>
  <si>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</si>
  <si>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</si>
  <si>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</si>
  <si>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</si>
  <si>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</si>
  <si>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</si>
  <si>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</si>
  <si>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</si>
  <si>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</si>
  <si>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</si>
  <si>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</si>
  <si>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</si>
  <si>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</si>
  <si>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</si>
  <si>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</si>
  <si>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</si>
  <si>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</si>
  <si>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</si>
  <si>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</si>
  <si>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</si>
  <si>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</si>
  <si>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</si>
  <si>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</si>
  <si>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</si>
  <si>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</si>
  <si>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</si>
  <si>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</si>
  <si>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</si>
  <si>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</si>
  <si>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</si>
  <si>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</si>
  <si>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</si>
  <si>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</si>
  <si>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</si>
  <si>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</si>
  <si>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</si>
  <si>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</si>
  <si>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</si>
  <si>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</si>
  <si>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</si>
  <si>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</si>
  <si>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</si>
  <si>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</si>
  <si>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</si>
  <si>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</si>
  <si>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</si>
  <si>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</si>
  <si>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</si>
  <si>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</si>
  <si>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</si>
  <si>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</si>
  <si>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</si>
  <si>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</si>
  <si>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</si>
  <si>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</si>
  <si>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</si>
  <si>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</si>
  <si>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</si>
  <si>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</si>
  <si>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</si>
  <si>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</si>
  <si>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</si>
  <si>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</si>
  <si>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</si>
  <si>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</si>
  <si>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</si>
  <si>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</si>
  <si>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</si>
  <si>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</si>
  <si>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</si>
  <si>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</si>
  <si>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</si>
  <si>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</si>
  <si>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</si>
  <si>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</si>
  <si>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</si>
  <si>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</si>
  <si>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</si>
  <si>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</si>
  <si>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</si>
  <si>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</si>
  <si>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</si>
  <si>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</si>
  <si>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</si>
  <si>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</si>
  <si>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</si>
  <si>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</si>
  <si>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</si>
  <si>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</si>
  <si>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</si>
  <si>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</si>
  <si>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</si>
  <si>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</si>
  <si>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</si>
  <si>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</si>
  <si>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</si>
  <si>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</si>
  <si>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</si>
  <si>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</si>
  <si>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</si>
  <si>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</si>
  <si>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</si>
  <si>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</si>
  <si>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</si>
  <si>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</si>
  <si>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</si>
  <si>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</si>
  <si>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</si>
  <si>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</si>
  <si>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</si>
  <si>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</si>
  <si>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</si>
  <si>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</si>
  <si>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</si>
  <si>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</si>
  <si>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</si>
  <si>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</si>
  <si>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</si>
  <si>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</si>
  <si>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</si>
  <si>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</si>
  <si>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</si>
  <si>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</si>
  <si>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</si>
  <si>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</si>
  <si>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</si>
  <si>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</si>
  <si>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</si>
  <si>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</si>
  <si>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</si>
  <si>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</si>
  <si>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</si>
  <si>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</si>
  <si>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</si>
  <si>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</si>
  <si>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</si>
  <si>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</si>
  <si>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</si>
  <si>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</si>
  <si>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</si>
  <si>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</si>
  <si>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</si>
  <si>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</si>
  <si>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</si>
  <si>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</si>
  <si>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</si>
  <si>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</si>
  <si>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</si>
  <si>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</si>
  <si>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</si>
  <si>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</si>
  <si>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</si>
  <si>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</si>
  <si>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</si>
  <si>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</si>
  <si>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</si>
  <si>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</si>
  <si>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</si>
  <si>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</si>
  <si>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</si>
  <si>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</si>
  <si>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</si>
  <si>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</si>
  <si>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</si>
  <si>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</si>
  <si>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</si>
  <si>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</si>
  <si>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</si>
  <si>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</si>
  <si>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</si>
  <si>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</si>
  <si>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</si>
  <si>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</si>
  <si>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</si>
  <si>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</si>
  <si>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</si>
  <si>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</si>
  <si>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</si>
  <si>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</si>
  <si>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</si>
  <si>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</si>
  <si>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</si>
  <si>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</si>
  <si>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</si>
  <si>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</si>
  <si>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</si>
  <si>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</si>
  <si>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</si>
  <si>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</si>
  <si>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</si>
  <si>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</si>
  <si>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</si>
  <si>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</si>
  <si>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</si>
  <si>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</si>
  <si>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</si>
  <si>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</si>
  <si>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</si>
  <si>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</si>
  <si>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</si>
  <si>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</si>
  <si>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</si>
  <si>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</si>
  <si>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</si>
  <si>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</si>
  <si>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</si>
  <si>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</si>
  <si>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</si>
  <si>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</si>
  <si>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</si>
  <si>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</si>
  <si>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</si>
  <si>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</si>
  <si>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</si>
  <si>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</si>
  <si>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</si>
  <si>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</si>
  <si>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</si>
  <si>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</si>
  <si>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</si>
  <si>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</si>
  <si>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</si>
  <si>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</si>
  <si>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</si>
  <si>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</si>
  <si>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</si>
  <si>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</si>
  <si>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</si>
  <si>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</si>
  <si>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</si>
  <si>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</si>
  <si>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</si>
  <si>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</si>
  <si>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</si>
  <si>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</si>
  <si>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</si>
  <si>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</si>
  <si>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</si>
  <si>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</si>
  <si>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</si>
  <si>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</si>
  <si>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</si>
  <si>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</si>
  <si>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</si>
  <si>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</si>
  <si>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</si>
  <si>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</si>
  <si>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</si>
  <si>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</si>
  <si>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</si>
  <si>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</si>
  <si>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</si>
  <si>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</si>
  <si>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</si>
  <si>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</si>
  <si>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</si>
  <si>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</si>
  <si>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</si>
  <si>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</si>
  <si>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</si>
  <si>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</si>
  <si>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</si>
  <si>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</si>
  <si>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</si>
  <si>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</si>
  <si>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</si>
  <si>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</si>
  <si>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</si>
  <si>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</si>
  <si>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</si>
  <si>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</si>
  <si>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</si>
  <si>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</si>
  <si>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</si>
  <si>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</si>
  <si>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</si>
  <si>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</si>
  <si>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</si>
  <si>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</si>
  <si>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</si>
  <si>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</si>
  <si>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</si>
  <si>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</si>
  <si>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</si>
  <si>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</si>
  <si>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</si>
  <si>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</si>
  <si>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</si>
  <si>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</si>
  <si>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</si>
  <si>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</si>
  <si>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</si>
  <si>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</si>
  <si>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</si>
  <si>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</si>
  <si>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</si>
  <si>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</si>
  <si>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</si>
  <si>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</si>
  <si>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</si>
  <si>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</si>
  <si>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</si>
  <si>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</si>
  <si>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</si>
  <si>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</si>
  <si>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</si>
  <si>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</si>
  <si>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</si>
  <si>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</si>
  <si>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</si>
  <si>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</si>
  <si>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</si>
  <si>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</si>
  <si>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</si>
  <si>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</si>
  <si>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</si>
  <si>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</si>
  <si>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</si>
  <si>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</si>
  <si>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</si>
  <si>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</si>
  <si>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</si>
  <si>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</si>
  <si>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</si>
  <si>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</si>
  <si>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</si>
  <si>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</si>
  <si>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</si>
  <si>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</si>
  <si>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</si>
  <si>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</si>
  <si>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</si>
  <si>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</si>
  <si>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</si>
  <si>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</si>
  <si>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</si>
  <si>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</si>
  <si>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</si>
  <si>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</si>
  <si>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</si>
  <si>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</si>
  <si>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</si>
  <si>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</si>
  <si>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</si>
  <si>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</si>
  <si>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</si>
  <si>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</si>
  <si>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</si>
  <si>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</si>
  <si>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</si>
  <si>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</si>
  <si>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</si>
  <si>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</si>
  <si>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</si>
  <si>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</si>
  <si>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</si>
  <si>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</si>
  <si>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</si>
  <si>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</si>
  <si>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</si>
  <si>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</si>
  <si>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</si>
  <si>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</si>
  <si>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</si>
  <si>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</si>
  <si>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</si>
  <si>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</si>
  <si>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</si>
  <si>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</si>
  <si>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</si>
  <si>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</si>
  <si>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</si>
  <si>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</si>
  <si>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</si>
  <si>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</si>
  <si>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</si>
  <si>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</si>
  <si>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</si>
  <si>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</si>
  <si>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</si>
  <si>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</si>
  <si>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</si>
  <si>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</si>
  <si>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</si>
  <si>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</si>
  <si>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</si>
  <si>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</si>
  <si>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</si>
  <si>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</si>
  <si>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</si>
  <si>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</si>
  <si>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</si>
  <si>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</si>
  <si>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</si>
  <si>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</si>
  <si>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</si>
  <si>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</si>
  <si>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</si>
  <si>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</si>
  <si>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</si>
  <si>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</si>
  <si>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</si>
  <si>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</si>
  <si>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</si>
  <si>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</si>
  <si>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</si>
  <si>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</si>
  <si>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</si>
  <si>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</si>
  <si>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</si>
  <si>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</si>
  <si>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</si>
  <si>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</si>
  <si>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</si>
  <si>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</si>
  <si>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</si>
  <si>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</si>
  <si>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</si>
  <si>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</si>
  <si>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</si>
  <si>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</si>
  <si>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</si>
  <si>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</si>
  <si>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</si>
  <si>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</si>
  <si>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</si>
  <si>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</si>
  <si>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</si>
  <si>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</si>
  <si>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</si>
  <si>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</si>
  <si>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</si>
  <si>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</si>
  <si>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</si>
  <si>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</si>
  <si>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</si>
  <si>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</si>
  <si>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</si>
  <si>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</si>
  <si>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</si>
  <si>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</si>
  <si>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</si>
  <si>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</si>
  <si>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</si>
  <si>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</si>
  <si>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</si>
  <si>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</si>
  <si>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</si>
  <si>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</si>
  <si>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</si>
  <si>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</si>
  <si>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</si>
  <si>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</si>
  <si>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</si>
  <si>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</si>
  <si>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</si>
  <si>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</si>
  <si>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</si>
  <si>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</si>
  <si>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</si>
  <si>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</si>
  <si>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</si>
  <si>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</si>
  <si>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</si>
  <si>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</si>
  <si>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</si>
  <si>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</si>
  <si>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</si>
  <si>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</si>
  <si>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</si>
  <si>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</si>
  <si>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</si>
  <si>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</si>
  <si>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</si>
  <si>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</si>
  <si>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</si>
  <si>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</si>
  <si>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</si>
  <si>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</si>
  <si>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</si>
  <si>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</si>
  <si>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</si>
  <si>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</si>
  <si>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</si>
  <si>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</si>
  <si>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</si>
  <si>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</si>
  <si>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</si>
  <si>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</si>
  <si>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</si>
  <si>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</si>
  <si>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</si>
  <si>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</si>
  <si>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</si>
  <si>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</si>
  <si>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</si>
  <si>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</si>
  <si>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</si>
  <si>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</si>
  <si>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</si>
  <si>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</si>
  <si>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</si>
  <si>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</si>
  <si>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</si>
  <si>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</si>
  <si>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</si>
  <si>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</si>
  <si>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</si>
  <si>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</si>
  <si>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</si>
  <si>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</si>
  <si>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</si>
  <si>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</si>
  <si>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</si>
  <si>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</si>
  <si>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</si>
  <si>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</si>
  <si>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</si>
  <si>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</si>
  <si>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</si>
  <si>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</si>
  <si>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</si>
  <si>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</si>
  <si>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</si>
  <si>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</si>
  <si>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</si>
  <si>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</si>
  <si>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</si>
  <si>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</si>
  <si>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</si>
  <si>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</si>
  <si>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</si>
  <si>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</si>
  <si>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</si>
  <si>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</si>
  <si>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</si>
  <si>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</si>
  <si>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</si>
  <si>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</si>
  <si>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</si>
  <si>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</si>
  <si>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</si>
  <si>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</si>
  <si>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</si>
  <si>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</si>
  <si>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</si>
  <si>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</si>
  <si>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</si>
  <si>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</si>
  <si>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</si>
  <si>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</si>
  <si>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</si>
  <si>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</si>
  <si>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</si>
  <si>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</si>
  <si>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</si>
  <si>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</si>
  <si>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</si>
  <si>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</si>
  <si>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</si>
  <si>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</si>
  <si>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</si>
  <si>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</si>
  <si>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</si>
  <si>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</si>
  <si>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</si>
  <si>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</si>
  <si>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</si>
  <si>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</si>
  <si>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</si>
  <si>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</si>
  <si>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</si>
  <si>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</si>
  <si>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</si>
  <si>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</si>
  <si>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</si>
  <si>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</si>
  <si>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</si>
  <si>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</si>
  <si>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</si>
  <si>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</si>
  <si>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</si>
  <si>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</si>
  <si>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</si>
  <si>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</si>
  <si>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</si>
  <si>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</si>
  <si>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</si>
  <si>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</si>
  <si>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</si>
  <si>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</si>
  <si>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</si>
  <si>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</si>
  <si>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</si>
  <si>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</si>
  <si>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</si>
  <si>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</si>
  <si>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</si>
  <si>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</si>
  <si>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</si>
  <si>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</si>
  <si>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</si>
  <si>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</si>
  <si>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</si>
  <si>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</si>
  <si>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</si>
  <si>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</si>
  <si>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</si>
  <si>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</si>
  <si>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</si>
  <si>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</si>
  <si>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</si>
  <si>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</si>
  <si>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</si>
  <si>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</si>
  <si>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</si>
  <si>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</si>
  <si>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</si>
  <si>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</si>
  <si>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</si>
  <si>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</si>
  <si>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</si>
  <si>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</si>
  <si>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</si>
  <si>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</si>
  <si>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</si>
  <si>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</si>
  <si>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</si>
  <si>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</si>
  <si>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</si>
  <si>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</si>
  <si>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</si>
  <si>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</si>
  <si>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</si>
  <si>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</si>
  <si>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</si>
  <si>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</si>
  <si>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</si>
  <si>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</si>
  <si>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</si>
  <si>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</si>
  <si>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</si>
  <si>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</si>
  <si>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</si>
  <si>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</si>
  <si>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</si>
  <si>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</si>
  <si>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</si>
  <si>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</si>
  <si>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</si>
  <si>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</si>
  <si>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</si>
  <si>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</si>
  <si>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</si>
  <si>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</si>
  <si>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</si>
  <si>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</si>
  <si>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</si>
  <si>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</si>
  <si>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</si>
  <si>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</si>
  <si>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</si>
  <si>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</si>
  <si>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</si>
  <si>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</si>
  <si>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</si>
  <si>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</si>
  <si>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</si>
  <si>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</si>
  <si>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</si>
  <si>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</si>
  <si>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</si>
  <si>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</si>
  <si>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</si>
  <si>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</si>
  <si>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</si>
  <si>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</si>
  <si>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</si>
  <si>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</si>
  <si>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</si>
  <si>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</si>
  <si>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</si>
  <si>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</si>
  <si>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</si>
  <si>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</si>
  <si>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</si>
  <si>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</si>
  <si>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</si>
  <si>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</si>
  <si>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</si>
  <si>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</si>
  <si>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</si>
  <si>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</si>
  <si>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</si>
  <si>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</si>
  <si>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</si>
  <si>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</si>
  <si>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</si>
  <si>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</si>
  <si>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</si>
  <si>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</si>
  <si>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</si>
  <si>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</si>
  <si>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</si>
  <si>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</si>
  <si>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</si>
  <si>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</si>
  <si>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</si>
  <si>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</si>
  <si>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</si>
  <si>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</si>
  <si>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</si>
  <si>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</si>
  <si>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</si>
  <si>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</si>
  <si>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</si>
  <si>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</si>
  <si>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</si>
  <si>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</si>
  <si>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</si>
  <si>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</si>
  <si>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</si>
  <si>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</si>
  <si>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</si>
  <si>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</si>
  <si>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</si>
  <si>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</si>
  <si>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</si>
  <si>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</si>
  <si>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</si>
  <si>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</si>
  <si>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</si>
  <si>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</si>
  <si>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</si>
  <si>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</si>
  <si>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</si>
  <si>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</si>
  <si>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</si>
  <si>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</si>
  <si>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</si>
  <si>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</si>
  <si>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</si>
  <si>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</si>
  <si>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</si>
  <si>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</si>
  <si>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</si>
  <si>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</si>
  <si>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</si>
  <si>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</si>
  <si>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</si>
  <si>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</si>
  <si>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</si>
  <si>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</si>
  <si>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</si>
  <si>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</si>
  <si>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</si>
  <si>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</si>
  <si>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</si>
  <si>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</si>
  <si>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</si>
  <si>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</si>
  <si>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</si>
  <si>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</si>
  <si>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</si>
  <si>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</si>
  <si>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</si>
  <si>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</si>
  <si>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</si>
  <si>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</si>
  <si>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</si>
  <si>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</si>
  <si>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</si>
  <si>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</si>
  <si>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</si>
  <si>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</si>
  <si>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</si>
  <si>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</si>
  <si>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</si>
  <si>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</si>
  <si>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</si>
  <si>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</si>
  <si>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</si>
  <si>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</si>
  <si>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</si>
  <si>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</si>
  <si>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</si>
  <si>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</si>
  <si>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</si>
  <si>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</si>
  <si>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</si>
  <si>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</si>
  <si>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</si>
  <si>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</si>
  <si>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</si>
  <si>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</si>
  <si>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</si>
  <si>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</si>
  <si>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</si>
  <si>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</si>
  <si>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</si>
  <si>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</si>
  <si>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</si>
  <si>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</si>
  <si>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</si>
  <si>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</si>
  <si>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</si>
  <si>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</si>
  <si>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</si>
  <si>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</si>
  <si>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</si>
  <si>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</si>
  <si>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</si>
  <si>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</si>
  <si>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</si>
  <si>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</si>
  <si>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</si>
  <si>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</si>
  <si>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</si>
  <si>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</si>
  <si>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</si>
  <si>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</si>
  <si>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</si>
  <si>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</si>
  <si>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</si>
  <si>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</si>
  <si>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</si>
  <si>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</si>
  <si>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</si>
  <si>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</si>
  <si>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</si>
  <si>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</si>
  <si>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</si>
  <si>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</si>
  <si>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</si>
  <si>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</si>
  <si>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</si>
  <si>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</si>
  <si>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</si>
  <si>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</si>
  <si>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</si>
  <si>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</si>
  <si>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</si>
  <si>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</si>
  <si>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</si>
  <si>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</si>
  <si>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</si>
  <si>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</si>
  <si>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</si>
  <si>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</si>
  <si>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</si>
  <si>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</si>
  <si>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</si>
  <si>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</si>
  <si>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</si>
  <si>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</si>
  <si>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</si>
  <si>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</si>
  <si>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</si>
  <si>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</si>
  <si>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</si>
  <si>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</si>
  <si>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</si>
  <si>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</si>
  <si>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</si>
  <si>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</si>
  <si>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</si>
  <si>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</si>
  <si>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</si>
  <si>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</si>
  <si>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</si>
  <si>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</si>
  <si>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</si>
  <si>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</si>
  <si>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</si>
  <si>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</si>
  <si>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</si>
  <si>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</si>
  <si>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</si>
  <si>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</si>
  <si>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</si>
  <si>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</si>
  <si>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</si>
  <si>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</si>
  <si>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</si>
  <si>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</si>
  <si>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</si>
  <si>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</si>
  <si>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</si>
  <si>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</si>
  <si>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</si>
  <si>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</si>
  <si>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</si>
  <si>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</si>
  <si>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</si>
  <si>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</si>
  <si>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</si>
  <si>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</si>
  <si>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</si>
  <si>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</si>
  <si>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</si>
  <si>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</si>
  <si>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</si>
  <si>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</si>
  <si>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</si>
  <si>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</si>
  <si>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</si>
  <si>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</si>
  <si>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</si>
  <si>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</si>
  <si>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</si>
  <si>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</si>
  <si>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</si>
  <si>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</si>
  <si>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</si>
  <si>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</si>
  <si>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</si>
  <si>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</si>
  <si>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</si>
  <si>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</si>
  <si>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</si>
  <si>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</si>
  <si>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</si>
  <si>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</si>
  <si>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</si>
  <si>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</si>
  <si>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</si>
  <si>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</si>
  <si>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</si>
  <si>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</si>
  <si>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</si>
  <si>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</si>
  <si>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</si>
  <si>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</si>
  <si>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</si>
  <si>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</si>
  <si>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</si>
  <si>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</si>
  <si>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</si>
  <si>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</si>
  <si>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</si>
  <si>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</si>
  <si>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</si>
  <si>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</si>
  <si>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</si>
  <si>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</si>
  <si>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</si>
  <si>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</si>
  <si>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</si>
  <si>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</si>
  <si>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</si>
  <si>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</si>
  <si>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</si>
  <si>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</si>
  <si>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</si>
  <si>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</si>
  <si>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</si>
  <si>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</si>
  <si>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</si>
  <si>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</si>
  <si>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</si>
  <si>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</si>
  <si>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</si>
  <si>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</si>
  <si>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</si>
  <si>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</si>
  <si>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</si>
  <si>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</si>
  <si>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</si>
  <si>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</si>
  <si>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</si>
  <si>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</si>
  <si>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</si>
  <si>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</si>
  <si>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</si>
  <si>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</si>
  <si>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</si>
  <si>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</si>
  <si>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</si>
  <si>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</si>
  <si>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</si>
  <si>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</si>
  <si>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</si>
  <si>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</si>
  <si>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</si>
  <si>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</si>
  <si>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</si>
  <si>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</si>
  <si>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</si>
  <si>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</si>
  <si>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</si>
  <si>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</si>
  <si>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</si>
  <si>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</si>
  <si>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</si>
  <si>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</si>
  <si>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</si>
  <si>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</si>
  <si>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</si>
  <si>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</si>
  <si>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</si>
  <si>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</si>
  <si>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</si>
  <si>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</si>
  <si>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</si>
  <si>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</si>
  <si>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</si>
  <si>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</si>
  <si>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</si>
  <si>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</si>
  <si>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</si>
  <si>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</si>
  <si>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</si>
  <si>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</si>
  <si>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</si>
  <si>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</si>
  <si>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</si>
  <si>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</si>
  <si>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</si>
  <si>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</si>
  <si>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</si>
  <si>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</si>
  <si>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</si>
  <si>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</si>
  <si>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</si>
  <si>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</si>
  <si>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</si>
  <si>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</si>
  <si>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</si>
  <si>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</si>
  <si>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</si>
  <si>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</si>
  <si>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</si>
  <si>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</si>
  <si>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</si>
  <si>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</si>
  <si>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</si>
  <si>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</si>
  <si>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</si>
  <si>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</si>
  <si>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</si>
  <si>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</si>
  <si>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</si>
  <si>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</si>
  <si>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</si>
  <si>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</si>
  <si>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</si>
  <si>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</si>
  <si>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</si>
  <si>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</si>
  <si>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</si>
  <si>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</si>
  <si>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</si>
  <si>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</si>
  <si>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</si>
  <si>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</si>
  <si>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</si>
  <si>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</si>
  <si>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</si>
  <si>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</si>
  <si>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</si>
  <si>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</si>
  <si>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</si>
  <si>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</si>
  <si>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</si>
  <si>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</si>
  <si>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</si>
  <si>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</si>
  <si>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</si>
  <si>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</si>
  <si>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</si>
  <si>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</si>
  <si>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</si>
  <si>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</si>
  <si>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</si>
  <si>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</si>
  <si>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</si>
  <si>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</si>
  <si>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</si>
  <si>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</si>
  <si>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</si>
  <si>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</si>
  <si>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</si>
  <si>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</si>
  <si>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</si>
  <si>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</si>
  <si>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</si>
  <si>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Date des données</t>
  </si>
  <si>
    <t>Reporting date</t>
  </si>
  <si>
    <t>Répertoire des données</t>
  </si>
  <si>
    <t>Nom du fichier source</t>
  </si>
  <si>
    <t>Nom total</t>
  </si>
  <si>
    <t xml:space="preserve">Lien de téléchargement du Fichier </t>
  </si>
  <si>
    <t>https://www.coveredbondlabel.com/issuers/harmonised-transparency-template/.</t>
  </si>
  <si>
    <t>Reporting Date: [31/03/22]</t>
  </si>
  <si>
    <t>Cut-off Date: [31/03/22]</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</si>
  <si>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</si>
  <si>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</si>
  <si>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</si>
  <si>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</si>
  <si>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</si>
  <si>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</si>
  <si>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</si>
  <si>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</si>
  <si>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</si>
  <si>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</si>
  <si>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</si>
  <si>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</si>
  <si>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</si>
  <si>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</si>
  <si>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</si>
  <si>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</si>
  <si>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</si>
  <si>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</si>
  <si>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</si>
  <si>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</si>
  <si>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</si>
  <si>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</si>
  <si>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</si>
  <si>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</si>
  <si>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Bucket</t>
  </si>
  <si>
    <t>Departements d'Outre-Mer</t>
  </si>
  <si>
    <t>Euros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</si>
</sst>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
    <numFmt numFmtId="167" formatCode="0.0"/>
    <numFmt numFmtId="168" formatCode="[$-F800]dddd\,\ mmmm\ dd\,\ yyyy"/>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14" fillId="0" borderId="0" xfId="2"/>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168" fontId="0" fillId="0" borderId="0" xfId="0" applyNumberFormat="1"/>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94300" y="1143000"/>
          <a:ext cx="2390775" cy="444500"/>
        </a:xfrm>
        <a:prstGeom prst="rect">
          <a:avLst/>
        </a:prstGeom>
      </xdr:spPr>
    </xdr:sp>
    <xdr:clientData/>
  </xdr:twoCellAnchor>
  <mc:AlternateContent xmlns:mc="http://schemas.openxmlformats.org/markup-compatibility/2006">
    <mc:Choice xmlns:a14="http://schemas.microsoft.com/office/drawing/2010/main" Requires="a14">
      <xdr:twoCellAnchor>
        <xdr:from>
          <xdr:col>13</xdr:col>
          <xdr:colOff>209550</xdr:colOff>
          <xdr:row>1</xdr:row>
          <xdr:rowOff>0</xdr:rowOff>
        </xdr:from>
        <xdr:to>
          <xdr:col>15</xdr:col>
          <xdr:colOff>0</xdr:colOff>
          <xdr:row>3</xdr:row>
          <xdr:rowOff>104775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a:cs typeface="Calibri"/>
                </a:rPr>
                <a:t>ECBC Valeur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TBB%20SFH%2005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Trimestriel/Trimestriel/Reporting%20Congruence%202022_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Fichier%20Interm/0522_Echeanciers_SFH_pool_re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Fichier%20Interm/0522_Echean_SFH_emissions_re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Fichier%20Interm/0522_template1_10_SF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Fichier%20Interm/0522SFH_RepCongr1_re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5/Fichier%20Interm/0522_ECBC_SF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 val="CA"/>
    </sheetNames>
    <sheetDataSet>
      <sheetData sheetId="0"/>
      <sheetData sheetId="1">
        <row r="3">
          <cell r="C3">
            <v>44712</v>
          </cell>
        </row>
      </sheetData>
      <sheetData sheetId="2"/>
      <sheetData sheetId="3"/>
      <sheetData sheetId="4"/>
      <sheetData sheetId="5"/>
      <sheetData sheetId="6"/>
      <sheetData sheetId="7"/>
      <sheetData sheetId="8"/>
      <sheetData sheetId="9"/>
      <sheetData sheetId="10"/>
      <sheetData sheetId="11"/>
      <sheetData sheetId="12">
        <row r="19">
          <cell r="C19">
            <v>9182500000</v>
          </cell>
        </row>
        <row r="25">
          <cell r="C25">
            <v>11603156474</v>
          </cell>
        </row>
      </sheetData>
      <sheetData sheetId="13"/>
      <sheetData sheetId="14"/>
      <sheetData sheetId="15"/>
      <sheetData sheetId="16"/>
      <sheetData sheetId="17">
        <row r="1">
          <cell r="C1" t="str">
            <v>Cover pool (€Mn)</v>
          </cell>
        </row>
      </sheetData>
      <sheetData sheetId="18">
        <row r="11">
          <cell r="C11">
            <v>210332</v>
          </cell>
        </row>
        <row r="13">
          <cell r="C13">
            <v>55165.911385856627</v>
          </cell>
        </row>
        <row r="17">
          <cell r="C17">
            <v>0.68584986466020537</v>
          </cell>
        </row>
        <row r="18">
          <cell r="C18">
            <v>0.6257297757545941</v>
          </cell>
        </row>
        <row r="94">
          <cell r="C94">
            <v>1431.079964309992</v>
          </cell>
          <cell r="D94">
            <v>52162</v>
          </cell>
        </row>
        <row r="95">
          <cell r="C95">
            <v>909.26794589000303</v>
          </cell>
          <cell r="D95">
            <v>19090</v>
          </cell>
        </row>
        <row r="96">
          <cell r="C96">
            <v>1259.9413502200025</v>
          </cell>
          <cell r="D96">
            <v>23486</v>
          </cell>
        </row>
        <row r="97">
          <cell r="C97">
            <v>1605.9390518200089</v>
          </cell>
          <cell r="D97">
            <v>27761</v>
          </cell>
        </row>
        <row r="98">
          <cell r="C98">
            <v>2002.9693573400002</v>
          </cell>
          <cell r="D98">
            <v>30935</v>
          </cell>
        </row>
        <row r="99">
          <cell r="C99">
            <v>1224.5565834100025</v>
          </cell>
          <cell r="D99">
            <v>17227</v>
          </cell>
        </row>
        <row r="100">
          <cell r="C100">
            <v>1272.6621075800047</v>
          </cell>
          <cell r="D100">
            <v>16950</v>
          </cell>
        </row>
        <row r="101">
          <cell r="C101">
            <v>1249.7468965699991</v>
          </cell>
          <cell r="D101">
            <v>15325</v>
          </cell>
        </row>
        <row r="102">
          <cell r="C102">
            <v>646.99321647000158</v>
          </cell>
          <cell r="D102">
            <v>7396</v>
          </cell>
        </row>
        <row r="108">
          <cell r="C108">
            <v>1848.2794610300034</v>
          </cell>
          <cell r="D108">
            <v>61192</v>
          </cell>
        </row>
        <row r="109">
          <cell r="C109">
            <v>1220.4898843900182</v>
          </cell>
          <cell r="D109">
            <v>24179</v>
          </cell>
        </row>
        <row r="110">
          <cell r="C110">
            <v>1640.306196570014</v>
          </cell>
          <cell r="D110">
            <v>29371</v>
          </cell>
        </row>
        <row r="111">
          <cell r="C111">
            <v>2048.020003529999</v>
          </cell>
          <cell r="D111">
            <v>32904</v>
          </cell>
        </row>
        <row r="112">
          <cell r="C112">
            <v>2158.1731240700256</v>
          </cell>
          <cell r="D112">
            <v>31084</v>
          </cell>
        </row>
        <row r="113">
          <cell r="C113">
            <v>988.08052816000634</v>
          </cell>
          <cell r="D113">
            <v>12787</v>
          </cell>
        </row>
        <row r="114">
          <cell r="C114">
            <v>841.51996264999889</v>
          </cell>
          <cell r="D114">
            <v>10005</v>
          </cell>
        </row>
        <row r="115">
          <cell r="C115">
            <v>592.07409239999981</v>
          </cell>
          <cell r="D115">
            <v>6250</v>
          </cell>
        </row>
        <row r="116">
          <cell r="C116">
            <v>266.21322080999954</v>
          </cell>
          <cell r="D116">
            <v>2560</v>
          </cell>
        </row>
        <row r="121">
          <cell r="B121" t="str">
            <v>Number of months in arrears</v>
          </cell>
          <cell r="C121" t="str">
            <v>Total Loan Balance
in Mln €</v>
          </cell>
          <cell r="D121" t="str">
            <v>Number of Loans</v>
          </cell>
        </row>
        <row r="122">
          <cell r="B122" t="str">
            <v>0</v>
          </cell>
          <cell r="C122">
            <v>11603.156473609963</v>
          </cell>
          <cell r="D122">
            <v>210332</v>
          </cell>
        </row>
        <row r="123">
          <cell r="B123" t="str">
            <v>&gt; 0</v>
          </cell>
          <cell r="C123" t="str">
            <v xml:space="preserve"> </v>
          </cell>
          <cell r="D123" t="str">
            <v xml:space="preserve"> </v>
          </cell>
        </row>
        <row r="124">
          <cell r="B124" t="str">
            <v>Total</v>
          </cell>
          <cell r="C124">
            <v>11603.156473609963</v>
          </cell>
          <cell r="D124">
            <v>210332</v>
          </cell>
        </row>
        <row r="126">
          <cell r="B126" t="str">
            <v>3. Geographic Distribution</v>
          </cell>
        </row>
        <row r="128">
          <cell r="B128" t="str">
            <v>Total Loan Balance (€ Mn)</v>
          </cell>
        </row>
        <row r="129">
          <cell r="B129" t="str">
            <v>Region</v>
          </cell>
          <cell r="C129" t="str">
            <v>Total Loan Balance 
In Mln €</v>
          </cell>
          <cell r="D129" t="str">
            <v>Number of Loans</v>
          </cell>
          <cell r="E129" t="str">
            <v>%
(amount)</v>
          </cell>
        </row>
        <row r="130">
          <cell r="B130" t="str">
            <v>Alsace-Champagne-Ardenne-Lorraine</v>
          </cell>
          <cell r="C130">
            <v>31.289957080000001</v>
          </cell>
          <cell r="D130">
            <v>396</v>
          </cell>
          <cell r="E130">
            <v>2.696676301070771E-3</v>
          </cell>
        </row>
        <row r="131">
          <cell r="B131" t="str">
            <v>Aquitaine-Limousin-Poitou-Charentes</v>
          </cell>
          <cell r="C131">
            <v>2632.2206952600013</v>
          </cell>
          <cell r="D131">
            <v>40942</v>
          </cell>
          <cell r="E131">
            <v>0.2268538480237402</v>
          </cell>
        </row>
        <row r="132">
          <cell r="B132" t="str">
            <v>Auvergne-Rhône-Alpes</v>
          </cell>
          <cell r="C132">
            <v>135.01520866000001</v>
          </cell>
          <cell r="D132">
            <v>1459</v>
          </cell>
          <cell r="E132">
            <v>1.1636075835663857E-2</v>
          </cell>
        </row>
        <row r="133">
          <cell r="B133" t="str">
            <v>Bourgogne-Franche-Comté</v>
          </cell>
          <cell r="C133">
            <v>12.611648720000002</v>
          </cell>
          <cell r="D133">
            <v>210</v>
          </cell>
          <cell r="E133">
            <v>1.0869153362435206E-3</v>
          </cell>
        </row>
        <row r="134">
          <cell r="B134" t="str">
            <v>Bretagne</v>
          </cell>
          <cell r="C134">
            <v>6992.3414937200032</v>
          </cell>
          <cell r="D134">
            <v>144380</v>
          </cell>
          <cell r="E134">
            <v>0.60262407988923106</v>
          </cell>
        </row>
        <row r="135">
          <cell r="B135" t="str">
            <v>Centre-Val de Loire</v>
          </cell>
          <cell r="C135">
            <v>44.018259710000009</v>
          </cell>
          <cell r="D135">
            <v>715</v>
          </cell>
          <cell r="E135">
            <v>3.7936452731732345E-3</v>
          </cell>
        </row>
        <row r="136">
          <cell r="B136" t="str">
            <v>Corse</v>
          </cell>
          <cell r="C136">
            <v>9.1821091200000016</v>
          </cell>
          <cell r="D136">
            <v>121</v>
          </cell>
          <cell r="E136">
            <v>7.9134579809240818E-4</v>
          </cell>
        </row>
        <row r="137">
          <cell r="B137" t="str">
            <v>Departements d'Outre-Mer</v>
          </cell>
          <cell r="C137">
            <v>23.815611059999995</v>
          </cell>
          <cell r="D137">
            <v>313</v>
          </cell>
          <cell r="E137">
            <v>2.0525114105084908E-3</v>
          </cell>
        </row>
        <row r="138">
          <cell r="B138" t="str">
            <v>Ile-de-France</v>
          </cell>
          <cell r="C138">
            <v>755.46493279000003</v>
          </cell>
          <cell r="D138">
            <v>7675</v>
          </cell>
          <cell r="E138">
            <v>6.510857062974329E-2</v>
          </cell>
        </row>
        <row r="139">
          <cell r="B139" t="str">
            <v>Languedoc-Roussillon-Midi-Pyrénées</v>
          </cell>
          <cell r="C139">
            <v>121.10198092000002</v>
          </cell>
          <cell r="D139">
            <v>1752</v>
          </cell>
          <cell r="E139">
            <v>1.0436985935286835E-2</v>
          </cell>
        </row>
        <row r="140">
          <cell r="B140" t="str">
            <v>Nord-Pas-de-Calais-Picardie</v>
          </cell>
          <cell r="C140">
            <v>59.778308809999992</v>
          </cell>
          <cell r="D140">
            <v>708</v>
          </cell>
          <cell r="E140">
            <v>5.1519006010096154E-3</v>
          </cell>
        </row>
        <row r="141">
          <cell r="B141" t="str">
            <v>Normandie</v>
          </cell>
          <cell r="C141">
            <v>73.754198099999982</v>
          </cell>
          <cell r="D141">
            <v>1251</v>
          </cell>
          <cell r="E141">
            <v>6.3563908896467191E-3</v>
          </cell>
        </row>
        <row r="142">
          <cell r="B142" t="str">
            <v>Pays de la Loire</v>
          </cell>
          <cell r="C142">
            <v>589.51455732999977</v>
          </cell>
          <cell r="D142">
            <v>8975</v>
          </cell>
          <cell r="E142">
            <v>5.0806395541659749E-2</v>
          </cell>
        </row>
        <row r="143">
          <cell r="B143" t="str">
            <v>Provence-Alpes-Côte d'Azur</v>
          </cell>
          <cell r="C143">
            <v>123.04751232999998</v>
          </cell>
          <cell r="D143">
            <v>1435</v>
          </cell>
          <cell r="E143">
            <v>1.0604658534930289E-2</v>
          </cell>
        </row>
        <row r="155">
          <cell r="B155" t="str">
            <v>Total</v>
          </cell>
          <cell r="C155">
            <v>11603.156473610004</v>
          </cell>
          <cell r="D155">
            <v>210332</v>
          </cell>
          <cell r="E155">
            <v>1</v>
          </cell>
        </row>
        <row r="177">
          <cell r="C177">
            <v>9980.688088799976</v>
          </cell>
        </row>
        <row r="178">
          <cell r="C178">
            <v>1243.0945309099995</v>
          </cell>
        </row>
        <row r="179">
          <cell r="C179">
            <v>379.37385390000003</v>
          </cell>
        </row>
        <row r="180">
          <cell r="C180">
            <v>0</v>
          </cell>
        </row>
        <row r="181">
          <cell r="C181">
            <v>11603.156473609975</v>
          </cell>
        </row>
        <row r="198">
          <cell r="E198">
            <v>0.48228314808883627</v>
          </cell>
        </row>
        <row r="199">
          <cell r="E199">
            <v>7.1290081585243387E-2</v>
          </cell>
        </row>
        <row r="200">
          <cell r="B200" t="str">
            <v>L'Equité - Generali</v>
          </cell>
          <cell r="C200">
            <v>807.90980935999767</v>
          </cell>
          <cell r="D200">
            <v>25849</v>
          </cell>
          <cell r="E200">
            <v>6.9628450775226086E-2</v>
          </cell>
        </row>
        <row r="201">
          <cell r="B201" t="str">
            <v>CNP Caution</v>
          </cell>
          <cell r="C201">
            <v>3358.2977948599942</v>
          </cell>
          <cell r="D201">
            <v>62435</v>
          </cell>
          <cell r="E201">
            <v>0.28942967394243557</v>
          </cell>
        </row>
        <row r="202">
          <cell r="B202" t="str">
            <v>AXA Caution</v>
          </cell>
          <cell r="C202">
            <v>1013.7520658800014</v>
          </cell>
          <cell r="D202">
            <v>13832</v>
          </cell>
          <cell r="E202">
            <v>8.7368645608258633E-2</v>
          </cell>
        </row>
        <row r="203">
          <cell r="B203" t="str">
            <v>Other  / No Data</v>
          </cell>
          <cell r="C203" t="str">
            <v xml:space="preserve"> </v>
          </cell>
          <cell r="D203" t="str">
            <v xml:space="preserve"> </v>
          </cell>
        </row>
        <row r="204">
          <cell r="B204" t="str">
            <v>Total</v>
          </cell>
          <cell r="C204">
            <v>11603.15647360997</v>
          </cell>
          <cell r="D204">
            <v>210332</v>
          </cell>
          <cell r="E204">
            <v>1</v>
          </cell>
        </row>
        <row r="206">
          <cell r="B206" t="str">
            <v>8. Rate Type</v>
          </cell>
        </row>
        <row r="223">
          <cell r="C223">
            <v>472.6184704100001</v>
          </cell>
        </row>
        <row r="224">
          <cell r="C224">
            <v>1046.8751880299997</v>
          </cell>
        </row>
        <row r="225">
          <cell r="C225">
            <v>1428.0500378699987</v>
          </cell>
        </row>
        <row r="226">
          <cell r="C226">
            <v>3205.5713311900017</v>
          </cell>
        </row>
        <row r="227">
          <cell r="C227">
            <v>5450.041446110009</v>
          </cell>
        </row>
        <row r="228">
          <cell r="C228">
            <v>11603.156473610008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1- Sommaire"/>
      <sheetName val="2- Taux et Change"/>
      <sheetName val="Complément Congruence Taux"/>
      <sheetName val="3- Maturité"/>
      <sheetName val="4- Liquidité"/>
      <sheetName val="5a - Profil - RL TRIM"/>
      <sheetName val="5a - Profil - base permanente"/>
      <sheetName val="5a - Profil - base permanen J"/>
      <sheetName val="Instruction I-17"/>
    </sheetNames>
    <sheetDataSet>
      <sheetData sheetId="0"/>
      <sheetData sheetId="1"/>
      <sheetData sheetId="2">
        <row r="23">
          <cell r="C23">
            <v>9182.5</v>
          </cell>
        </row>
        <row r="24">
          <cell r="C24">
            <v>1</v>
          </cell>
        </row>
      </sheetData>
      <sheetData sheetId="3"/>
      <sheetData sheetId="4">
        <row r="34">
          <cell r="F34">
            <v>6.646518588799065</v>
          </cell>
          <cell r="G34">
            <v>4.909402885365961</v>
          </cell>
        </row>
      </sheetData>
      <sheetData sheetId="5"/>
      <sheetData sheetId="6"/>
      <sheetData sheetId="7">
        <row r="396">
          <cell r="M396">
            <v>165032246.36390442</v>
          </cell>
        </row>
        <row r="397">
          <cell r="M397">
            <v>163098641.1046986</v>
          </cell>
        </row>
        <row r="398">
          <cell r="M398">
            <v>161278008.40713054</v>
          </cell>
        </row>
        <row r="399">
          <cell r="M399">
            <v>159544540.21736854</v>
          </cell>
        </row>
        <row r="400">
          <cell r="M400">
            <v>157953732.64178464</v>
          </cell>
        </row>
        <row r="401">
          <cell r="M401">
            <v>156130484.75308689</v>
          </cell>
        </row>
        <row r="402">
          <cell r="M402">
            <v>154273372.91783273</v>
          </cell>
        </row>
        <row r="403">
          <cell r="M403">
            <v>152581310.33581692</v>
          </cell>
        </row>
        <row r="404">
          <cell r="M404">
            <v>150858103.61269593</v>
          </cell>
        </row>
        <row r="405">
          <cell r="M405">
            <v>149215071.27767822</v>
          </cell>
        </row>
        <row r="406">
          <cell r="M406">
            <v>147592441.29054081</v>
          </cell>
        </row>
        <row r="407">
          <cell r="M407">
            <v>145872264.6188221</v>
          </cell>
        </row>
        <row r="408">
          <cell r="M408">
            <v>144248840.01835385</v>
          </cell>
        </row>
        <row r="409">
          <cell r="M409">
            <v>142574281.30614576</v>
          </cell>
        </row>
        <row r="410">
          <cell r="M410">
            <v>140913329.47374436</v>
          </cell>
        </row>
        <row r="411">
          <cell r="M411">
            <v>139353531.29867807</v>
          </cell>
        </row>
        <row r="412">
          <cell r="M412">
            <v>137754279.08734703</v>
          </cell>
        </row>
        <row r="413">
          <cell r="M413">
            <v>136124014.93587792</v>
          </cell>
        </row>
        <row r="414">
          <cell r="M414">
            <v>134591357.6453875</v>
          </cell>
        </row>
        <row r="415">
          <cell r="M415">
            <v>133095836.32583335</v>
          </cell>
        </row>
        <row r="416">
          <cell r="M416">
            <v>131476653.58523524</v>
          </cell>
        </row>
        <row r="417">
          <cell r="M417">
            <v>129966890.45822042</v>
          </cell>
        </row>
        <row r="418">
          <cell r="M418">
            <v>128641111.94835442</v>
          </cell>
        </row>
        <row r="419">
          <cell r="M419">
            <v>126964399.33858933</v>
          </cell>
        </row>
        <row r="420">
          <cell r="M420">
            <v>125541324.25836107</v>
          </cell>
        </row>
        <row r="421">
          <cell r="M421">
            <v>123954862.66125101</v>
          </cell>
        </row>
        <row r="422">
          <cell r="M422">
            <v>122396253.86990988</v>
          </cell>
        </row>
        <row r="423">
          <cell r="M423">
            <v>120990510.34842825</v>
          </cell>
        </row>
        <row r="424">
          <cell r="M424">
            <v>119633298.78771403</v>
          </cell>
        </row>
        <row r="425">
          <cell r="M425">
            <v>118097396.67296833</v>
          </cell>
        </row>
        <row r="426">
          <cell r="M426">
            <v>116986023.00063637</v>
          </cell>
        </row>
        <row r="427">
          <cell r="M427">
            <v>115304977.87698293</v>
          </cell>
        </row>
        <row r="428">
          <cell r="M428">
            <v>113930325.85720152</v>
          </cell>
        </row>
        <row r="429">
          <cell r="M429">
            <v>112526402.00907472</v>
          </cell>
        </row>
        <row r="430">
          <cell r="M430">
            <v>110932045.29865067</v>
          </cell>
        </row>
        <row r="431">
          <cell r="M431">
            <v>109503330.2900497</v>
          </cell>
        </row>
        <row r="432">
          <cell r="M432">
            <v>108175607.77190362</v>
          </cell>
        </row>
        <row r="433">
          <cell r="M433">
            <v>106607313.35767677</v>
          </cell>
        </row>
        <row r="434">
          <cell r="M434">
            <v>105119140.72129489</v>
          </cell>
        </row>
        <row r="435">
          <cell r="M435">
            <v>103731766.36405376</v>
          </cell>
        </row>
        <row r="436">
          <cell r="M436">
            <v>102213227.33504455</v>
          </cell>
        </row>
        <row r="437">
          <cell r="M437">
            <v>100791291.40799533</v>
          </cell>
        </row>
        <row r="438">
          <cell r="M438">
            <v>99420404.471274018</v>
          </cell>
        </row>
        <row r="439">
          <cell r="M439">
            <v>97900043.152285352</v>
          </cell>
        </row>
        <row r="440">
          <cell r="M440">
            <v>96521224.827437878</v>
          </cell>
        </row>
        <row r="441">
          <cell r="M441">
            <v>95223728.4168116</v>
          </cell>
        </row>
        <row r="442">
          <cell r="M442">
            <v>94024708.389309496</v>
          </cell>
        </row>
        <row r="443">
          <cell r="M443">
            <v>92679222.125291169</v>
          </cell>
        </row>
        <row r="444">
          <cell r="M444">
            <v>91484403.160794556</v>
          </cell>
        </row>
        <row r="445">
          <cell r="M445">
            <v>90224429.770943224</v>
          </cell>
        </row>
        <row r="446">
          <cell r="M446">
            <v>89006573.49697578</v>
          </cell>
        </row>
        <row r="447">
          <cell r="M447">
            <v>87789399.114627644</v>
          </cell>
        </row>
        <row r="448">
          <cell r="M448">
            <v>86618285.472743392</v>
          </cell>
        </row>
        <row r="449">
          <cell r="M449">
            <v>85397021.574135035</v>
          </cell>
        </row>
        <row r="450">
          <cell r="M450">
            <v>84271459.099422753</v>
          </cell>
        </row>
        <row r="451">
          <cell r="M451">
            <v>83123046.341097087</v>
          </cell>
        </row>
        <row r="452">
          <cell r="M452">
            <v>81878616.769813433</v>
          </cell>
        </row>
        <row r="453">
          <cell r="M453">
            <v>80762603.471732602</v>
          </cell>
        </row>
        <row r="454">
          <cell r="M454">
            <v>79608325.910131752</v>
          </cell>
        </row>
        <row r="455">
          <cell r="M455">
            <v>78515765.80580458</v>
          </cell>
        </row>
        <row r="456">
          <cell r="M456">
            <v>77368545.010273382</v>
          </cell>
        </row>
        <row r="457">
          <cell r="M457">
            <v>76304311.645867378</v>
          </cell>
        </row>
        <row r="458">
          <cell r="M458">
            <v>75093141.171528995</v>
          </cell>
        </row>
        <row r="459">
          <cell r="M459">
            <v>73974367.763066322</v>
          </cell>
        </row>
        <row r="460">
          <cell r="M460">
            <v>72930772.429819882</v>
          </cell>
        </row>
        <row r="461">
          <cell r="M461">
            <v>71832821.778619945</v>
          </cell>
        </row>
        <row r="462">
          <cell r="M462">
            <v>70804447.915888742</v>
          </cell>
        </row>
        <row r="463">
          <cell r="M463">
            <v>69806185.016475976</v>
          </cell>
        </row>
        <row r="464">
          <cell r="M464">
            <v>68830360.369631276</v>
          </cell>
        </row>
        <row r="465">
          <cell r="M465">
            <v>67824681.535491273</v>
          </cell>
        </row>
        <row r="466">
          <cell r="M466">
            <v>66846819.664541185</v>
          </cell>
        </row>
        <row r="467">
          <cell r="M467">
            <v>65895076.812198348</v>
          </cell>
        </row>
        <row r="468">
          <cell r="M468">
            <v>65102280.688404977</v>
          </cell>
        </row>
        <row r="469">
          <cell r="M469">
            <v>64191233.397772938</v>
          </cell>
        </row>
        <row r="470">
          <cell r="M470">
            <v>63023009.054918788</v>
          </cell>
        </row>
        <row r="471">
          <cell r="M471">
            <v>62039320.623940267</v>
          </cell>
        </row>
        <row r="472">
          <cell r="M472">
            <v>61158596.586419515</v>
          </cell>
        </row>
        <row r="473">
          <cell r="M473">
            <v>60126113.660637662</v>
          </cell>
        </row>
        <row r="474">
          <cell r="M474">
            <v>59234946.575233005</v>
          </cell>
        </row>
        <row r="475">
          <cell r="M475">
            <v>58293870.767825224</v>
          </cell>
        </row>
        <row r="476">
          <cell r="M476">
            <v>57430358.72627864</v>
          </cell>
        </row>
        <row r="477">
          <cell r="M477">
            <v>56571703.709670633</v>
          </cell>
        </row>
        <row r="478">
          <cell r="M478">
            <v>55732925.382631719</v>
          </cell>
        </row>
        <row r="479">
          <cell r="M479">
            <v>54904866.523729987</v>
          </cell>
        </row>
        <row r="480">
          <cell r="M480">
            <v>54076703.844658509</v>
          </cell>
        </row>
        <row r="481">
          <cell r="M481">
            <v>53219813.349703185</v>
          </cell>
        </row>
        <row r="482">
          <cell r="M482">
            <v>52371355.11661794</v>
          </cell>
        </row>
        <row r="483">
          <cell r="M483">
            <v>51531182.148932926</v>
          </cell>
        </row>
        <row r="484">
          <cell r="M484">
            <v>50733360.757793643</v>
          </cell>
        </row>
        <row r="485">
          <cell r="M485">
            <v>49952121.22562097</v>
          </cell>
        </row>
        <row r="486">
          <cell r="M486">
            <v>49290983.003902167</v>
          </cell>
        </row>
        <row r="487">
          <cell r="M487">
            <v>48389172.88908793</v>
          </cell>
        </row>
        <row r="488">
          <cell r="M488">
            <v>47641656.711764872</v>
          </cell>
        </row>
        <row r="489">
          <cell r="M489">
            <v>46924925.899346359</v>
          </cell>
        </row>
        <row r="490">
          <cell r="M490">
            <v>46149887.324180648</v>
          </cell>
        </row>
        <row r="491">
          <cell r="M491">
            <v>45532625.498892538</v>
          </cell>
        </row>
        <row r="492">
          <cell r="M492">
            <v>44744111.879672691</v>
          </cell>
        </row>
        <row r="493">
          <cell r="M493">
            <v>43959656.934446007</v>
          </cell>
        </row>
        <row r="494">
          <cell r="M494">
            <v>43248129.355627619</v>
          </cell>
        </row>
        <row r="495">
          <cell r="M495">
            <v>42484409.580083705</v>
          </cell>
        </row>
        <row r="496">
          <cell r="M496">
            <v>41734872.339797758</v>
          </cell>
        </row>
        <row r="497">
          <cell r="M497">
            <v>41035998.197788879</v>
          </cell>
        </row>
        <row r="498">
          <cell r="M498">
            <v>40338655.868736692</v>
          </cell>
        </row>
        <row r="499">
          <cell r="M499">
            <v>39533117.169118226</v>
          </cell>
        </row>
        <row r="500">
          <cell r="M500">
            <v>38960979.105109073</v>
          </cell>
        </row>
        <row r="501">
          <cell r="M501">
            <v>38253830.286396898</v>
          </cell>
        </row>
        <row r="502">
          <cell r="M502">
            <v>37632609.369210944</v>
          </cell>
        </row>
        <row r="503">
          <cell r="M503">
            <v>37037775.271228746</v>
          </cell>
        </row>
        <row r="504">
          <cell r="M504">
            <v>36425515.187116332</v>
          </cell>
        </row>
        <row r="505">
          <cell r="M505">
            <v>35859300.512753315</v>
          </cell>
        </row>
        <row r="506">
          <cell r="M506">
            <v>35157351.804379784</v>
          </cell>
        </row>
        <row r="507">
          <cell r="M507">
            <v>34556582.304827593</v>
          </cell>
        </row>
        <row r="508">
          <cell r="M508">
            <v>33963169.404642366</v>
          </cell>
        </row>
        <row r="509">
          <cell r="M509">
            <v>33410061.4453157</v>
          </cell>
        </row>
        <row r="510">
          <cell r="M510">
            <v>32876746.70039307</v>
          </cell>
        </row>
        <row r="511">
          <cell r="M511">
            <v>32319848.120406523</v>
          </cell>
        </row>
        <row r="512">
          <cell r="M512">
            <v>31740526.685175877</v>
          </cell>
        </row>
        <row r="513">
          <cell r="M513">
            <v>31215639.541050114</v>
          </cell>
        </row>
        <row r="514">
          <cell r="M514">
            <v>30635497.101259425</v>
          </cell>
        </row>
        <row r="515">
          <cell r="M515">
            <v>30121104.852670103</v>
          </cell>
        </row>
        <row r="516">
          <cell r="M516">
            <v>29585914.28871882</v>
          </cell>
        </row>
        <row r="517">
          <cell r="M517">
            <v>29048795.016859218</v>
          </cell>
        </row>
        <row r="518">
          <cell r="M518">
            <v>28502843.636159021</v>
          </cell>
        </row>
        <row r="519">
          <cell r="M519">
            <v>27975314.663696591</v>
          </cell>
        </row>
        <row r="520">
          <cell r="M520">
            <v>27489684.07271418</v>
          </cell>
        </row>
        <row r="521">
          <cell r="M521">
            <v>27013799.79716447</v>
          </cell>
        </row>
        <row r="522">
          <cell r="M522">
            <v>26534131.862267267</v>
          </cell>
        </row>
        <row r="523">
          <cell r="M523">
            <v>26052079.119332667</v>
          </cell>
        </row>
        <row r="524">
          <cell r="M524">
            <v>25617665.550693933</v>
          </cell>
        </row>
        <row r="525">
          <cell r="M525">
            <v>25192161.452167027</v>
          </cell>
        </row>
        <row r="526">
          <cell r="M526">
            <v>24745583.891789734</v>
          </cell>
        </row>
        <row r="527">
          <cell r="M527">
            <v>24239315.709989097</v>
          </cell>
        </row>
        <row r="528">
          <cell r="M528">
            <v>23801414.178464647</v>
          </cell>
        </row>
        <row r="529">
          <cell r="M529">
            <v>23363657.953379042</v>
          </cell>
        </row>
        <row r="530">
          <cell r="M530">
            <v>22868863.585649021</v>
          </cell>
        </row>
        <row r="531">
          <cell r="M531">
            <v>22409248.175960809</v>
          </cell>
        </row>
        <row r="532">
          <cell r="M532">
            <v>21991136.840422947</v>
          </cell>
        </row>
        <row r="533">
          <cell r="M533">
            <v>21545589.740338851</v>
          </cell>
        </row>
        <row r="534">
          <cell r="M534">
            <v>21138134.568121929</v>
          </cell>
        </row>
        <row r="535">
          <cell r="M535">
            <v>20710767.464917384</v>
          </cell>
        </row>
        <row r="536">
          <cell r="M536">
            <v>20312672.431712452</v>
          </cell>
        </row>
        <row r="537">
          <cell r="M537">
            <v>19946759.29917651</v>
          </cell>
        </row>
        <row r="538">
          <cell r="M538">
            <v>19551648.486280542</v>
          </cell>
        </row>
        <row r="539">
          <cell r="M539">
            <v>19203091.225144055</v>
          </cell>
        </row>
        <row r="540">
          <cell r="M540">
            <v>18865177.060291931</v>
          </cell>
        </row>
        <row r="541">
          <cell r="M541">
            <v>18521108.855499193</v>
          </cell>
        </row>
        <row r="542">
          <cell r="M542">
            <v>18097642.34925263</v>
          </cell>
        </row>
        <row r="543">
          <cell r="M543">
            <v>17748803.87778087</v>
          </cell>
        </row>
        <row r="544">
          <cell r="M544">
            <v>17371983.476555485</v>
          </cell>
        </row>
        <row r="545">
          <cell r="M545">
            <v>17006726.528132778</v>
          </cell>
        </row>
        <row r="546">
          <cell r="M546">
            <v>16686823.675057365</v>
          </cell>
        </row>
        <row r="547">
          <cell r="M547">
            <v>16343016.361358758</v>
          </cell>
        </row>
        <row r="548">
          <cell r="M548">
            <v>16003852.083861306</v>
          </cell>
        </row>
        <row r="549">
          <cell r="M549">
            <v>15677946.693852229</v>
          </cell>
        </row>
        <row r="550">
          <cell r="M550">
            <v>15350367.120208111</v>
          </cell>
        </row>
        <row r="551">
          <cell r="M551">
            <v>15082343.263200376</v>
          </cell>
        </row>
        <row r="552">
          <cell r="M552">
            <v>14778650.671191143</v>
          </cell>
        </row>
        <row r="553">
          <cell r="M553">
            <v>14477954.487893172</v>
          </cell>
        </row>
        <row r="554">
          <cell r="M554">
            <v>14170162.733329089</v>
          </cell>
        </row>
        <row r="555">
          <cell r="M555">
            <v>13865587.557020694</v>
          </cell>
        </row>
        <row r="556">
          <cell r="M556">
            <v>13553243.287357796</v>
          </cell>
        </row>
        <row r="557">
          <cell r="M557">
            <v>13246187.228639932</v>
          </cell>
        </row>
        <row r="558">
          <cell r="M558">
            <v>12952776.391738808</v>
          </cell>
        </row>
        <row r="559">
          <cell r="M559">
            <v>12637182.701757319</v>
          </cell>
        </row>
        <row r="560">
          <cell r="M560">
            <v>12360904.707364526</v>
          </cell>
        </row>
        <row r="561">
          <cell r="M561">
            <v>12104258.60181416</v>
          </cell>
        </row>
        <row r="562">
          <cell r="M562">
            <v>11853010.712382568</v>
          </cell>
        </row>
        <row r="563">
          <cell r="M563">
            <v>11625427.566693263</v>
          </cell>
        </row>
        <row r="564">
          <cell r="M564">
            <v>11397541.641026193</v>
          </cell>
        </row>
        <row r="565">
          <cell r="M565">
            <v>11149221.503415879</v>
          </cell>
        </row>
        <row r="566">
          <cell r="M566">
            <v>10898038.651202919</v>
          </cell>
        </row>
        <row r="567">
          <cell r="M567">
            <v>10660880.361499518</v>
          </cell>
        </row>
        <row r="568">
          <cell r="M568">
            <v>10441777.273825239</v>
          </cell>
        </row>
        <row r="569">
          <cell r="M569">
            <v>10229279.490821134</v>
          </cell>
        </row>
        <row r="570">
          <cell r="M570">
            <v>10060139.718481921</v>
          </cell>
        </row>
        <row r="571">
          <cell r="M571">
            <v>9827664.1530354042</v>
          </cell>
        </row>
        <row r="572">
          <cell r="M572">
            <v>9633941.6609497909</v>
          </cell>
        </row>
        <row r="573">
          <cell r="M573">
            <v>9442040.3081847522</v>
          </cell>
        </row>
        <row r="574">
          <cell r="M574">
            <v>9273614.8050452415</v>
          </cell>
        </row>
        <row r="575">
          <cell r="M575">
            <v>9082686.0508256704</v>
          </cell>
        </row>
        <row r="576">
          <cell r="M576">
            <v>8916536.4583870042</v>
          </cell>
        </row>
        <row r="577">
          <cell r="M577">
            <v>8751284.8441507109</v>
          </cell>
        </row>
        <row r="578">
          <cell r="M578">
            <v>8569439.237874141</v>
          </cell>
        </row>
        <row r="579">
          <cell r="M579">
            <v>8410349.4995662272</v>
          </cell>
        </row>
        <row r="580">
          <cell r="M580">
            <v>8262378.7834108276</v>
          </cell>
        </row>
        <row r="581">
          <cell r="M581">
            <v>8121457.182444049</v>
          </cell>
        </row>
        <row r="582">
          <cell r="M582">
            <v>7976000.3702901211</v>
          </cell>
        </row>
        <row r="583">
          <cell r="M583">
            <v>7822878.1934550079</v>
          </cell>
        </row>
        <row r="584">
          <cell r="M584">
            <v>7674002.6482066633</v>
          </cell>
        </row>
        <row r="585">
          <cell r="M585">
            <v>7566312.0273000496</v>
          </cell>
        </row>
        <row r="586">
          <cell r="M586">
            <v>7384843.5304938368</v>
          </cell>
        </row>
        <row r="587">
          <cell r="M587">
            <v>7243171.0223486666</v>
          </cell>
        </row>
        <row r="588">
          <cell r="M588">
            <v>7095393.5807968592</v>
          </cell>
        </row>
        <row r="589">
          <cell r="M589">
            <v>6960508.0199450422</v>
          </cell>
        </row>
        <row r="590">
          <cell r="M590">
            <v>6807460.7353885453</v>
          </cell>
        </row>
        <row r="591">
          <cell r="M591">
            <v>6673654.3471858157</v>
          </cell>
        </row>
        <row r="592">
          <cell r="M592">
            <v>6542631.5215362469</v>
          </cell>
        </row>
        <row r="593">
          <cell r="M593">
            <v>6398109.8544481797</v>
          </cell>
        </row>
        <row r="594">
          <cell r="M594">
            <v>6278796.4310523793</v>
          </cell>
        </row>
        <row r="595">
          <cell r="M595">
            <v>6140732.9047129489</v>
          </cell>
        </row>
        <row r="596">
          <cell r="M596">
            <v>6021639.1037499085</v>
          </cell>
        </row>
        <row r="597">
          <cell r="M597">
            <v>5922013.1153106922</v>
          </cell>
        </row>
        <row r="598">
          <cell r="M598">
            <v>5803919.8198636882</v>
          </cell>
        </row>
        <row r="599">
          <cell r="M599">
            <v>5697141.5446224501</v>
          </cell>
        </row>
        <row r="600">
          <cell r="M600">
            <v>5586025.4293724438</v>
          </cell>
        </row>
        <row r="601">
          <cell r="M601">
            <v>5464894.06206288</v>
          </cell>
        </row>
        <row r="602">
          <cell r="M602">
            <v>5348188.8314736327</v>
          </cell>
        </row>
        <row r="603">
          <cell r="M603">
            <v>5232569.4305906286</v>
          </cell>
        </row>
        <row r="604">
          <cell r="M604">
            <v>5125402.7046005325</v>
          </cell>
        </row>
        <row r="605">
          <cell r="M605">
            <v>5014757.5313882055</v>
          </cell>
        </row>
        <row r="606">
          <cell r="M606">
            <v>4916883.0084567172</v>
          </cell>
        </row>
        <row r="607">
          <cell r="M607">
            <v>4802214.6815123791</v>
          </cell>
        </row>
        <row r="608">
          <cell r="M608">
            <v>4706314.0791725982</v>
          </cell>
        </row>
        <row r="609">
          <cell r="M609">
            <v>4608547.0165324118</v>
          </cell>
        </row>
        <row r="610">
          <cell r="M610">
            <v>4509634.8942665756</v>
          </cell>
        </row>
        <row r="611">
          <cell r="M611">
            <v>4427905.1349054221</v>
          </cell>
        </row>
        <row r="612">
          <cell r="M612">
            <v>4331253.9364356175</v>
          </cell>
        </row>
        <row r="613">
          <cell r="M613">
            <v>4241583.8795352411</v>
          </cell>
        </row>
        <row r="614">
          <cell r="M614">
            <v>4143605.1888426887</v>
          </cell>
        </row>
        <row r="615">
          <cell r="M615">
            <v>4050406.4690474141</v>
          </cell>
        </row>
        <row r="616">
          <cell r="M616">
            <v>3944043.3093915782</v>
          </cell>
        </row>
        <row r="617">
          <cell r="M617">
            <v>3844997.5544598522</v>
          </cell>
        </row>
        <row r="618">
          <cell r="M618">
            <v>3749196.7576036272</v>
          </cell>
        </row>
        <row r="619">
          <cell r="M619">
            <v>3653152.274377496</v>
          </cell>
        </row>
        <row r="620">
          <cell r="M620">
            <v>3574179.3454359998</v>
          </cell>
        </row>
        <row r="621">
          <cell r="M621">
            <v>3490539.7066306393</v>
          </cell>
        </row>
        <row r="622">
          <cell r="M622">
            <v>3417242.2919575106</v>
          </cell>
        </row>
        <row r="623">
          <cell r="M623">
            <v>3342171.2691492196</v>
          </cell>
        </row>
        <row r="624">
          <cell r="M624">
            <v>3265423.8962568608</v>
          </cell>
        </row>
        <row r="625">
          <cell r="M625">
            <v>3188192.0008307276</v>
          </cell>
        </row>
        <row r="626">
          <cell r="M626">
            <v>3103792.5577612706</v>
          </cell>
        </row>
        <row r="627">
          <cell r="M627">
            <v>3021879.29165657</v>
          </cell>
        </row>
        <row r="628">
          <cell r="M628">
            <v>2942450.5703089442</v>
          </cell>
        </row>
        <row r="629">
          <cell r="M629">
            <v>2866203.2928107176</v>
          </cell>
        </row>
        <row r="630">
          <cell r="M630">
            <v>2798112.8023739345</v>
          </cell>
        </row>
        <row r="631">
          <cell r="M631">
            <v>2728990.8671156648</v>
          </cell>
        </row>
        <row r="632">
          <cell r="M632">
            <v>2654732.9770417763</v>
          </cell>
        </row>
        <row r="633">
          <cell r="M633">
            <v>2581049.1289201281</v>
          </cell>
        </row>
        <row r="634">
          <cell r="M634">
            <v>2505794.8874845677</v>
          </cell>
        </row>
        <row r="635">
          <cell r="M635">
            <v>2427991.8296990856</v>
          </cell>
        </row>
        <row r="636">
          <cell r="M636">
            <v>2351335.0605822522</v>
          </cell>
        </row>
        <row r="637">
          <cell r="M637">
            <v>2276952.4479563707</v>
          </cell>
        </row>
        <row r="638">
          <cell r="M638">
            <v>2196344.6768748718</v>
          </cell>
        </row>
        <row r="639">
          <cell r="M639">
            <v>2122516.8626283305</v>
          </cell>
        </row>
        <row r="640">
          <cell r="M640">
            <v>2055087.4909563558</v>
          </cell>
        </row>
        <row r="641">
          <cell r="M641">
            <v>1993810.0872946947</v>
          </cell>
        </row>
        <row r="642">
          <cell r="M642">
            <v>1938275.2839934812</v>
          </cell>
        </row>
        <row r="643">
          <cell r="M643">
            <v>1871938.5874896219</v>
          </cell>
        </row>
        <row r="644">
          <cell r="M644">
            <v>1806410.8155141822</v>
          </cell>
        </row>
        <row r="645">
          <cell r="M645">
            <v>1745729.593066701</v>
          </cell>
        </row>
        <row r="646">
          <cell r="M646">
            <v>1691169.1680813597</v>
          </cell>
        </row>
        <row r="647">
          <cell r="M647">
            <v>1622127.6423258719</v>
          </cell>
        </row>
        <row r="648">
          <cell r="M648">
            <v>1567058.117135165</v>
          </cell>
        </row>
        <row r="649">
          <cell r="M649">
            <v>1506413.4061230361</v>
          </cell>
        </row>
        <row r="650">
          <cell r="M650">
            <v>1437800.803136402</v>
          </cell>
        </row>
        <row r="651">
          <cell r="M651">
            <v>1375120.1486147696</v>
          </cell>
        </row>
        <row r="652">
          <cell r="M652">
            <v>1312464.7445051807</v>
          </cell>
        </row>
        <row r="653">
          <cell r="M653">
            <v>1252757.4685371593</v>
          </cell>
        </row>
        <row r="654">
          <cell r="M654">
            <v>1203767.2819624154</v>
          </cell>
        </row>
        <row r="655">
          <cell r="M655">
            <v>1144209.4953907842</v>
          </cell>
        </row>
        <row r="656">
          <cell r="M656">
            <v>1092246.5762985996</v>
          </cell>
        </row>
        <row r="657">
          <cell r="M657">
            <v>1045450.3963072347</v>
          </cell>
        </row>
        <row r="658">
          <cell r="M658">
            <v>992896.21234221559</v>
          </cell>
        </row>
        <row r="659">
          <cell r="M659">
            <v>946862.60076935741</v>
          </cell>
        </row>
        <row r="660">
          <cell r="M660">
            <v>905476.0759329024</v>
          </cell>
        </row>
        <row r="661">
          <cell r="M661">
            <v>861077.03241292189</v>
          </cell>
        </row>
        <row r="662">
          <cell r="M662">
            <v>808793.53366418218</v>
          </cell>
        </row>
        <row r="663">
          <cell r="M663">
            <v>767094.31431039027</v>
          </cell>
        </row>
        <row r="664">
          <cell r="M664">
            <v>722579.05929434695</v>
          </cell>
        </row>
        <row r="665">
          <cell r="M665">
            <v>678466.94303626125</v>
          </cell>
        </row>
        <row r="666">
          <cell r="M666">
            <v>640533.20808140934</v>
          </cell>
        </row>
        <row r="667">
          <cell r="M667">
            <v>597627.63553475041</v>
          </cell>
        </row>
        <row r="668">
          <cell r="M668">
            <v>557607.44749588298</v>
          </cell>
        </row>
        <row r="669">
          <cell r="M669">
            <v>523120.40040260821</v>
          </cell>
        </row>
        <row r="670">
          <cell r="M670">
            <v>498530.76316472481</v>
          </cell>
        </row>
        <row r="671">
          <cell r="M671">
            <v>481067.08807021583</v>
          </cell>
        </row>
        <row r="672">
          <cell r="M672">
            <v>452220.9686778629</v>
          </cell>
        </row>
        <row r="673">
          <cell r="M673">
            <v>424490.08294072637</v>
          </cell>
        </row>
        <row r="674">
          <cell r="M674">
            <v>399108.84999973472</v>
          </cell>
        </row>
        <row r="675">
          <cell r="M675">
            <v>375162.99563231156</v>
          </cell>
        </row>
        <row r="676">
          <cell r="M676">
            <v>345823.49257512146</v>
          </cell>
        </row>
        <row r="677">
          <cell r="M677">
            <v>310271.4020008099</v>
          </cell>
        </row>
        <row r="678">
          <cell r="M678">
            <v>276442.57584977878</v>
          </cell>
        </row>
        <row r="679">
          <cell r="M679">
            <v>239275.6883775281</v>
          </cell>
        </row>
        <row r="680">
          <cell r="M680">
            <v>211649.14515728445</v>
          </cell>
        </row>
        <row r="681">
          <cell r="M681">
            <v>191147.37374291758</v>
          </cell>
        </row>
        <row r="682">
          <cell r="M682">
            <v>170012.09721198812</v>
          </cell>
        </row>
        <row r="683">
          <cell r="M683">
            <v>152175.09393976181</v>
          </cell>
        </row>
        <row r="684">
          <cell r="M684">
            <v>135527.072707593</v>
          </cell>
        </row>
        <row r="685">
          <cell r="M685">
            <v>114647.73456871655</v>
          </cell>
        </row>
        <row r="686">
          <cell r="M686">
            <v>93930.254027243005</v>
          </cell>
        </row>
        <row r="687">
          <cell r="M687">
            <v>77813.920702996722</v>
          </cell>
        </row>
        <row r="688">
          <cell r="M688">
            <v>63434.45395166325</v>
          </cell>
        </row>
        <row r="689">
          <cell r="M689">
            <v>51429.332700138213</v>
          </cell>
        </row>
        <row r="690">
          <cell r="M690">
            <v>40834.805616622762</v>
          </cell>
        </row>
        <row r="691">
          <cell r="M691">
            <v>29342.789946574834</v>
          </cell>
        </row>
        <row r="692">
          <cell r="M692">
            <v>20022.866033408343</v>
          </cell>
        </row>
        <row r="693">
          <cell r="M693">
            <v>10954.311095073079</v>
          </cell>
        </row>
        <row r="694">
          <cell r="M694">
            <v>1690.3622554719459</v>
          </cell>
        </row>
        <row r="695">
          <cell r="M695">
            <v>1285.5406120484568</v>
          </cell>
        </row>
        <row r="696">
          <cell r="M696">
            <v>1197.1478783294542</v>
          </cell>
        </row>
        <row r="697">
          <cell r="M697">
            <v>1022.4430041407304</v>
          </cell>
        </row>
        <row r="698">
          <cell r="M698">
            <v>867.16307505432178</v>
          </cell>
        </row>
        <row r="699">
          <cell r="M699">
            <v>580.5430921773841</v>
          </cell>
        </row>
        <row r="700">
          <cell r="M700">
            <v>574.81875676334039</v>
          </cell>
        </row>
        <row r="701">
          <cell r="M701">
            <v>512.25598442985302</v>
          </cell>
        </row>
        <row r="702">
          <cell r="M702">
            <v>507.42410599649293</v>
          </cell>
        </row>
        <row r="703">
          <cell r="M703">
            <v>502.62823127371075</v>
          </cell>
        </row>
        <row r="704">
          <cell r="M704">
            <v>497.86810895661893</v>
          </cell>
        </row>
        <row r="705">
          <cell r="M705">
            <v>493.14163576947749</v>
          </cell>
        </row>
        <row r="706">
          <cell r="M706">
            <v>488.34535924206352</v>
          </cell>
        </row>
        <row r="707">
          <cell r="M707">
            <v>361.87839043784743</v>
          </cell>
        </row>
        <row r="708">
          <cell r="M708">
            <v>358.4295520728682</v>
          </cell>
        </row>
        <row r="709">
          <cell r="M709">
            <v>354.83281695764146</v>
          </cell>
        </row>
        <row r="710">
          <cell r="M710">
            <v>57.783603925941748</v>
          </cell>
        </row>
        <row r="711">
          <cell r="M711">
            <v>57.22596266452166</v>
          </cell>
        </row>
        <row r="712">
          <cell r="M712">
            <v>56.67414292604434</v>
          </cell>
        </row>
        <row r="713">
          <cell r="M713">
            <v>56.124530689607184</v>
          </cell>
        </row>
        <row r="714">
          <cell r="M714">
            <v>55.578904405123509</v>
          </cell>
        </row>
        <row r="715">
          <cell r="M715">
            <v>55.037238676094695</v>
          </cell>
        </row>
        <row r="716">
          <cell r="M716">
            <v>54.476808975262408</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M726">
            <v>0</v>
          </cell>
        </row>
        <row r="727">
          <cell r="M727">
            <v>0</v>
          </cell>
        </row>
        <row r="728">
          <cell r="M728">
            <v>0</v>
          </cell>
        </row>
        <row r="729">
          <cell r="M729">
            <v>0</v>
          </cell>
        </row>
        <row r="730">
          <cell r="M730">
            <v>0</v>
          </cell>
        </row>
        <row r="731">
          <cell r="M731">
            <v>0</v>
          </cell>
        </row>
        <row r="732">
          <cell r="M732">
            <v>0</v>
          </cell>
        </row>
        <row r="733">
          <cell r="M733">
            <v>0</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M748">
            <v>0</v>
          </cell>
        </row>
        <row r="749">
          <cell r="M749">
            <v>0</v>
          </cell>
        </row>
        <row r="750">
          <cell r="M750">
            <v>0</v>
          </cell>
        </row>
        <row r="751">
          <cell r="M751">
            <v>0</v>
          </cell>
        </row>
        <row r="752">
          <cell r="M752">
            <v>0</v>
          </cell>
        </row>
        <row r="753">
          <cell r="M753">
            <v>0</v>
          </cell>
        </row>
        <row r="754">
          <cell r="M754">
            <v>0</v>
          </cell>
        </row>
        <row r="755">
          <cell r="M755">
            <v>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pool_reel"/>
      <sheetName val="Ech_mens_SFH_poolTF_reel"/>
      <sheetName val="Ech_mens_SFH_poolTV_reel"/>
      <sheetName val="Ech_jour_SFH_pool_reel"/>
      <sheetName val="Ech_jour_SFH_poolTF_reel"/>
      <sheetName val="Ech_jour_SFH_poolTV_reel"/>
      <sheetName val="Ech_mens_SFH_pool_gen_reel"/>
    </sheetNames>
    <sheetDataSet>
      <sheetData sheetId="0">
        <row r="1">
          <cell r="A1" t="str">
            <v>periode</v>
          </cell>
          <cell r="E1" t="str">
            <v>Principal</v>
          </cell>
        </row>
        <row r="2">
          <cell r="A2">
            <v>0</v>
          </cell>
          <cell r="E2">
            <v>0</v>
          </cell>
        </row>
        <row r="3">
          <cell r="A3">
            <v>1</v>
          </cell>
          <cell r="E3">
            <v>102552322.03114758</v>
          </cell>
        </row>
        <row r="4">
          <cell r="A4">
            <v>2</v>
          </cell>
          <cell r="E4">
            <v>102066327.07480016</v>
          </cell>
        </row>
        <row r="5">
          <cell r="A5">
            <v>3</v>
          </cell>
          <cell r="E5">
            <v>101675987.2177114</v>
          </cell>
        </row>
        <row r="6">
          <cell r="A6">
            <v>4</v>
          </cell>
          <cell r="E6">
            <v>101357239.56848218</v>
          </cell>
        </row>
        <row r="7">
          <cell r="A7">
            <v>5</v>
          </cell>
          <cell r="E7">
            <v>101168778.95154978</v>
          </cell>
        </row>
        <row r="8">
          <cell r="A8">
            <v>6</v>
          </cell>
          <cell r="E8">
            <v>100727460.21194938</v>
          </cell>
        </row>
        <row r="9">
          <cell r="A9">
            <v>7</v>
          </cell>
          <cell r="E9">
            <v>100230028.9887822</v>
          </cell>
        </row>
        <row r="10">
          <cell r="A10">
            <v>8</v>
          </cell>
          <cell r="E10">
            <v>99887107.56042698</v>
          </cell>
        </row>
        <row r="11">
          <cell r="A11">
            <v>9</v>
          </cell>
          <cell r="E11">
            <v>99494926.200356245</v>
          </cell>
        </row>
        <row r="12">
          <cell r="A12">
            <v>10</v>
          </cell>
          <cell r="E12">
            <v>99170150.623436987</v>
          </cell>
        </row>
        <row r="13">
          <cell r="A13">
            <v>11</v>
          </cell>
          <cell r="E13">
            <v>98850799.731267184</v>
          </cell>
        </row>
        <row r="14">
          <cell r="A14">
            <v>12</v>
          </cell>
          <cell r="E14">
            <v>98411465.928460777</v>
          </cell>
        </row>
        <row r="15">
          <cell r="A15">
            <v>13</v>
          </cell>
          <cell r="E15">
            <v>98058426.030502275</v>
          </cell>
        </row>
        <row r="16">
          <cell r="A16">
            <v>14</v>
          </cell>
          <cell r="E16">
            <v>97633379.852155626</v>
          </cell>
        </row>
        <row r="17">
          <cell r="A17">
            <v>15</v>
          </cell>
          <cell r="E17">
            <v>97205759.824919984</v>
          </cell>
        </row>
        <row r="18">
          <cell r="A18">
            <v>16</v>
          </cell>
          <cell r="E18">
            <v>96871084.486040547</v>
          </cell>
        </row>
        <row r="19">
          <cell r="A19">
            <v>17</v>
          </cell>
          <cell r="E19">
            <v>96477991.555851504</v>
          </cell>
        </row>
        <row r="20">
          <cell r="A20">
            <v>18</v>
          </cell>
          <cell r="E20">
            <v>96032959.204422846</v>
          </cell>
        </row>
        <row r="21">
          <cell r="A21">
            <v>19</v>
          </cell>
          <cell r="E21">
            <v>95679061.131823242</v>
          </cell>
        </row>
        <row r="22">
          <cell r="A22">
            <v>20</v>
          </cell>
          <cell r="E22">
            <v>95350348.088123828</v>
          </cell>
        </row>
        <row r="23">
          <cell r="A23">
            <v>21</v>
          </cell>
          <cell r="E23">
            <v>94866809.493393451</v>
          </cell>
        </row>
        <row r="24">
          <cell r="A24">
            <v>22</v>
          </cell>
          <cell r="E24">
            <v>94489512.127702475</v>
          </cell>
        </row>
        <row r="25">
          <cell r="A25">
            <v>23</v>
          </cell>
          <cell r="E25">
            <v>94303932.641121805</v>
          </cell>
        </row>
        <row r="26">
          <cell r="A26">
            <v>24</v>
          </cell>
          <cell r="E26">
            <v>93704437.353721574</v>
          </cell>
        </row>
        <row r="27">
          <cell r="A27">
            <v>25</v>
          </cell>
          <cell r="E27">
            <v>93376748.15557164</v>
          </cell>
        </row>
        <row r="28">
          <cell r="A28">
            <v>26</v>
          </cell>
          <cell r="E28">
            <v>92844543.296743125</v>
          </cell>
        </row>
        <row r="29">
          <cell r="A29">
            <v>27</v>
          </cell>
          <cell r="E29">
            <v>92326080.987306878</v>
          </cell>
        </row>
        <row r="30">
          <cell r="A30">
            <v>28</v>
          </cell>
          <cell r="E30">
            <v>91968648.69733271</v>
          </cell>
        </row>
        <row r="31">
          <cell r="A31">
            <v>29</v>
          </cell>
          <cell r="E31">
            <v>91652619.566892505</v>
          </cell>
        </row>
        <row r="32">
          <cell r="A32">
            <v>30</v>
          </cell>
          <cell r="E32">
            <v>91110073.106056392</v>
          </cell>
        </row>
        <row r="33">
          <cell r="A33">
            <v>31</v>
          </cell>
          <cell r="E33">
            <v>91052662.704896584</v>
          </cell>
        </row>
        <row r="34">
          <cell r="A34">
            <v>32</v>
          </cell>
          <cell r="E34">
            <v>90303405.723482996</v>
          </cell>
        </row>
        <row r="35">
          <cell r="A35">
            <v>33</v>
          </cell>
          <cell r="E35">
            <v>89901538.641888127</v>
          </cell>
        </row>
        <row r="36">
          <cell r="A36">
            <v>34</v>
          </cell>
          <cell r="E36">
            <v>89448626.020181894</v>
          </cell>
        </row>
        <row r="37">
          <cell r="A37">
            <v>35</v>
          </cell>
          <cell r="E37">
            <v>88745958.078091145</v>
          </cell>
        </row>
        <row r="38">
          <cell r="A38">
            <v>36</v>
          </cell>
          <cell r="E38">
            <v>88225162.72332409</v>
          </cell>
        </row>
        <row r="39">
          <cell r="A39">
            <v>37</v>
          </cell>
          <cell r="E39">
            <v>87808499.504097879</v>
          </cell>
        </row>
        <row r="40">
          <cell r="A40">
            <v>38</v>
          </cell>
          <cell r="E40">
            <v>87083163.985158652</v>
          </cell>
        </row>
        <row r="41">
          <cell r="A41">
            <v>39</v>
          </cell>
          <cell r="E41">
            <v>86431845.113833383</v>
          </cell>
        </row>
        <row r="42">
          <cell r="A42">
            <v>40</v>
          </cell>
          <cell r="E42">
            <v>85889142.847270429</v>
          </cell>
        </row>
        <row r="43">
          <cell r="A43">
            <v>41</v>
          </cell>
          <cell r="E43">
            <v>85162911.339330673</v>
          </cell>
        </row>
        <row r="44">
          <cell r="A44">
            <v>42</v>
          </cell>
          <cell r="E44">
            <v>84539441.150355294</v>
          </cell>
        </row>
        <row r="45">
          <cell r="A45">
            <v>43</v>
          </cell>
          <cell r="E45">
            <v>83967654.974124402</v>
          </cell>
        </row>
        <row r="46">
          <cell r="A46">
            <v>44</v>
          </cell>
          <cell r="E46">
            <v>83172162.685300797</v>
          </cell>
        </row>
        <row r="47">
          <cell r="A47">
            <v>45</v>
          </cell>
          <cell r="E47">
            <v>82541482.294103995</v>
          </cell>
        </row>
        <row r="48">
          <cell r="A48">
            <v>46</v>
          </cell>
          <cell r="E48">
            <v>81997768.007800013</v>
          </cell>
        </row>
        <row r="49">
          <cell r="A49">
            <v>47</v>
          </cell>
          <cell r="E49">
            <v>81565032.118421108</v>
          </cell>
        </row>
        <row r="50">
          <cell r="A50">
            <v>48</v>
          </cell>
          <cell r="E50">
            <v>80925431.875232473</v>
          </cell>
        </row>
        <row r="51">
          <cell r="A51">
            <v>49</v>
          </cell>
          <cell r="E51">
            <v>80464818.062516719</v>
          </cell>
        </row>
        <row r="52">
          <cell r="A52">
            <v>50</v>
          </cell>
          <cell r="E52">
            <v>79900795.845978811</v>
          </cell>
        </row>
        <row r="53">
          <cell r="A53">
            <v>51</v>
          </cell>
          <cell r="E53">
            <v>79376623.567641929</v>
          </cell>
        </row>
        <row r="54">
          <cell r="A54">
            <v>52</v>
          </cell>
          <cell r="E54">
            <v>78834771.852849573</v>
          </cell>
        </row>
        <row r="55">
          <cell r="A55">
            <v>53</v>
          </cell>
          <cell r="E55">
            <v>78339508.651491374</v>
          </cell>
        </row>
        <row r="56">
          <cell r="A56">
            <v>54</v>
          </cell>
          <cell r="E56">
            <v>77759781.058185488</v>
          </cell>
        </row>
        <row r="57">
          <cell r="A57">
            <v>55</v>
          </cell>
          <cell r="E57">
            <v>77291330.227138504</v>
          </cell>
        </row>
        <row r="58">
          <cell r="A58">
            <v>56</v>
          </cell>
          <cell r="E58">
            <v>76775865.257421449</v>
          </cell>
        </row>
        <row r="59">
          <cell r="A59">
            <v>57</v>
          </cell>
          <cell r="E59">
            <v>76113267.627044469</v>
          </cell>
        </row>
        <row r="60">
          <cell r="A60">
            <v>58</v>
          </cell>
          <cell r="E60">
            <v>75609527.795545161</v>
          </cell>
        </row>
        <row r="61">
          <cell r="A61">
            <v>59</v>
          </cell>
          <cell r="E61">
            <v>75034243.316178709</v>
          </cell>
        </row>
        <row r="62">
          <cell r="A62">
            <v>60</v>
          </cell>
          <cell r="E62">
            <v>74530236.396906659</v>
          </cell>
        </row>
        <row r="63">
          <cell r="A63">
            <v>61</v>
          </cell>
          <cell r="E63">
            <v>73929201.107787967</v>
          </cell>
        </row>
        <row r="64">
          <cell r="A64">
            <v>62</v>
          </cell>
          <cell r="E64">
            <v>73429341.69888097</v>
          </cell>
        </row>
        <row r="65">
          <cell r="A65">
            <v>63</v>
          </cell>
          <cell r="E65">
            <v>72709142.380244732</v>
          </cell>
        </row>
        <row r="66">
          <cell r="A66">
            <v>64</v>
          </cell>
          <cell r="E66">
            <v>72096986.691939145</v>
          </cell>
        </row>
        <row r="67">
          <cell r="A67">
            <v>65</v>
          </cell>
          <cell r="E67">
            <v>71577295.574022681</v>
          </cell>
        </row>
        <row r="68">
          <cell r="A68">
            <v>66</v>
          </cell>
          <cell r="E68">
            <v>70961973.466555119</v>
          </cell>
        </row>
        <row r="69">
          <cell r="A69">
            <v>67</v>
          </cell>
          <cell r="E69">
            <v>70432179.049595922</v>
          </cell>
        </row>
        <row r="70">
          <cell r="A70">
            <v>68</v>
          </cell>
          <cell r="E70">
            <v>69926755.3232041</v>
          </cell>
        </row>
        <row r="71">
          <cell r="A71">
            <v>69</v>
          </cell>
          <cell r="E71">
            <v>69439433.607439086</v>
          </cell>
        </row>
        <row r="72">
          <cell r="A72">
            <v>70</v>
          </cell>
          <cell r="E72">
            <v>68893138.452361807</v>
          </cell>
        </row>
        <row r="73">
          <cell r="A73">
            <v>71</v>
          </cell>
          <cell r="E73">
            <v>68373194.988031089</v>
          </cell>
        </row>
        <row r="74">
          <cell r="A74">
            <v>72</v>
          </cell>
          <cell r="E74">
            <v>67879359.454507083</v>
          </cell>
        </row>
        <row r="75">
          <cell r="A75">
            <v>73</v>
          </cell>
          <cell r="E75">
            <v>67596524.831849292</v>
          </cell>
        </row>
        <row r="76">
          <cell r="A76">
            <v>74</v>
          </cell>
          <cell r="E76">
            <v>67131223.180118054</v>
          </cell>
        </row>
        <row r="77">
          <cell r="A77">
            <v>75</v>
          </cell>
          <cell r="E77">
            <v>66262189.899373665</v>
          </cell>
        </row>
        <row r="78">
          <cell r="A78">
            <v>76</v>
          </cell>
          <cell r="E78">
            <v>65655085.839676999</v>
          </cell>
        </row>
        <row r="79">
          <cell r="A79">
            <v>77</v>
          </cell>
          <cell r="E79">
            <v>65188535.221087106</v>
          </cell>
        </row>
        <row r="80">
          <cell r="A80">
            <v>78</v>
          </cell>
          <cell r="E80">
            <v>64471474.433665447</v>
          </cell>
        </row>
        <row r="81">
          <cell r="A81">
            <v>79</v>
          </cell>
          <cell r="E81">
            <v>63956855.917472184</v>
          </cell>
        </row>
        <row r="82">
          <cell r="A82">
            <v>80</v>
          </cell>
          <cell r="E82">
            <v>63349102.762567312</v>
          </cell>
        </row>
        <row r="83">
          <cell r="A83">
            <v>81</v>
          </cell>
          <cell r="E83">
            <v>62842294.289012611</v>
          </cell>
        </row>
        <row r="84">
          <cell r="A84">
            <v>82</v>
          </cell>
          <cell r="E84">
            <v>62331314.357338563</v>
          </cell>
        </row>
        <row r="85">
          <cell r="A85">
            <v>83</v>
          </cell>
          <cell r="E85">
            <v>61835647.626633942</v>
          </cell>
        </row>
        <row r="86">
          <cell r="A86">
            <v>84</v>
          </cell>
          <cell r="E86">
            <v>61345536.870433278</v>
          </cell>
        </row>
        <row r="87">
          <cell r="A87">
            <v>85</v>
          </cell>
          <cell r="E87">
            <v>60835781.51473286</v>
          </cell>
        </row>
        <row r="88">
          <cell r="A88">
            <v>86</v>
          </cell>
          <cell r="E88">
            <v>60264164.749592364</v>
          </cell>
        </row>
        <row r="89">
          <cell r="A89">
            <v>87</v>
          </cell>
          <cell r="E89">
            <v>59696911.635071926</v>
          </cell>
        </row>
        <row r="90">
          <cell r="A90">
            <v>88</v>
          </cell>
          <cell r="E90">
            <v>59122517.281230196</v>
          </cell>
        </row>
        <row r="91">
          <cell r="A91">
            <v>89</v>
          </cell>
          <cell r="E91">
            <v>58606470.25812804</v>
          </cell>
        </row>
        <row r="92">
          <cell r="A92">
            <v>90</v>
          </cell>
          <cell r="E92">
            <v>58101893.489428848</v>
          </cell>
        </row>
        <row r="93">
          <cell r="A93">
            <v>91</v>
          </cell>
          <cell r="E93">
            <v>57780723.588454656</v>
          </cell>
        </row>
        <row r="94">
          <cell r="A94">
            <v>92</v>
          </cell>
          <cell r="E94">
            <v>57046050.688673057</v>
          </cell>
        </row>
        <row r="95">
          <cell r="A95">
            <v>93</v>
          </cell>
          <cell r="E95">
            <v>56558849.469503567</v>
          </cell>
        </row>
        <row r="96">
          <cell r="A96">
            <v>94</v>
          </cell>
          <cell r="E96">
            <v>56093647.088727459</v>
          </cell>
        </row>
        <row r="97">
          <cell r="A97">
            <v>95</v>
          </cell>
          <cell r="E97">
            <v>55529163.67059961</v>
          </cell>
        </row>
        <row r="98">
          <cell r="A98">
            <v>96</v>
          </cell>
          <cell r="E98">
            <v>55216079.227790006</v>
          </cell>
        </row>
        <row r="99">
          <cell r="A99">
            <v>97</v>
          </cell>
          <cell r="E99">
            <v>54594994.41637893</v>
          </cell>
        </row>
        <row r="100">
          <cell r="A100">
            <v>98</v>
          </cell>
          <cell r="E100">
            <v>53966593.418008193</v>
          </cell>
        </row>
        <row r="101">
          <cell r="A101">
            <v>99</v>
          </cell>
          <cell r="E101">
            <v>53451348.537298471</v>
          </cell>
        </row>
        <row r="102">
          <cell r="A102">
            <v>100</v>
          </cell>
          <cell r="E102">
            <v>52831229.339508653</v>
          </cell>
        </row>
        <row r="103">
          <cell r="A103">
            <v>101</v>
          </cell>
          <cell r="E103">
            <v>52219085.509534858</v>
          </cell>
        </row>
        <row r="104">
          <cell r="A104">
            <v>102</v>
          </cell>
          <cell r="E104">
            <v>51683327.792143114</v>
          </cell>
        </row>
        <row r="105">
          <cell r="A105">
            <v>103</v>
          </cell>
          <cell r="E105">
            <v>51135435.314499386</v>
          </cell>
        </row>
        <row r="106">
          <cell r="A106">
            <v>104</v>
          </cell>
          <cell r="E106">
            <v>50379940.142624445</v>
          </cell>
        </row>
        <row r="107">
          <cell r="A107">
            <v>105</v>
          </cell>
          <cell r="E107">
            <v>50022033.432131514</v>
          </cell>
        </row>
        <row r="108">
          <cell r="A108">
            <v>106</v>
          </cell>
          <cell r="E108">
            <v>49409119.66829548</v>
          </cell>
        </row>
        <row r="109">
          <cell r="A109">
            <v>107</v>
          </cell>
          <cell r="E109">
            <v>48941184.90999987</v>
          </cell>
        </row>
        <row r="110">
          <cell r="A110">
            <v>108</v>
          </cell>
          <cell r="E110">
            <v>48505158.749999911</v>
          </cell>
        </row>
        <row r="111">
          <cell r="A111">
            <v>109</v>
          </cell>
          <cell r="E111">
            <v>48022389.419999756</v>
          </cell>
        </row>
        <row r="112">
          <cell r="A112">
            <v>110</v>
          </cell>
          <cell r="E112">
            <v>47614200.049999818</v>
          </cell>
        </row>
        <row r="113">
          <cell r="A113">
            <v>111</v>
          </cell>
          <cell r="E113">
            <v>46946325.329999894</v>
          </cell>
        </row>
        <row r="114">
          <cell r="A114">
            <v>112</v>
          </cell>
          <cell r="E114">
            <v>46451585.580000013</v>
          </cell>
        </row>
        <row r="115">
          <cell r="A115">
            <v>113</v>
          </cell>
          <cell r="E115">
            <v>45953845.38000004</v>
          </cell>
        </row>
        <row r="116">
          <cell r="A116">
            <v>114</v>
          </cell>
          <cell r="E116">
            <v>45520159.819999978</v>
          </cell>
        </row>
        <row r="117">
          <cell r="A117">
            <v>115</v>
          </cell>
          <cell r="E117">
            <v>45109471.699999914</v>
          </cell>
        </row>
        <row r="118">
          <cell r="A118">
            <v>116</v>
          </cell>
          <cell r="E118">
            <v>44645077.590000108</v>
          </cell>
        </row>
        <row r="119">
          <cell r="A119">
            <v>117</v>
          </cell>
          <cell r="E119">
            <v>44121162.689999983</v>
          </cell>
        </row>
        <row r="120">
          <cell r="A120">
            <v>118</v>
          </cell>
          <cell r="E120">
            <v>43696587.199999981</v>
          </cell>
        </row>
        <row r="121">
          <cell r="A121">
            <v>119</v>
          </cell>
          <cell r="E121">
            <v>43140752.149999976</v>
          </cell>
        </row>
        <row r="122">
          <cell r="A122">
            <v>120</v>
          </cell>
          <cell r="E122">
            <v>42709368.540000051</v>
          </cell>
        </row>
        <row r="123">
          <cell r="A123">
            <v>121</v>
          </cell>
          <cell r="E123">
            <v>42226164.239999942</v>
          </cell>
        </row>
        <row r="124">
          <cell r="A124">
            <v>122</v>
          </cell>
          <cell r="E124">
            <v>41721111.710000031</v>
          </cell>
        </row>
        <row r="125">
          <cell r="A125">
            <v>123</v>
          </cell>
          <cell r="E125">
            <v>41193850.429999903</v>
          </cell>
        </row>
        <row r="126">
          <cell r="A126">
            <v>124</v>
          </cell>
          <cell r="E126">
            <v>40685146.11999999</v>
          </cell>
        </row>
        <row r="127">
          <cell r="A127">
            <v>125</v>
          </cell>
          <cell r="E127">
            <v>40251135.870000035</v>
          </cell>
        </row>
        <row r="128">
          <cell r="A128">
            <v>126</v>
          </cell>
          <cell r="E128">
            <v>39822206.179999977</v>
          </cell>
        </row>
        <row r="129">
          <cell r="A129">
            <v>127</v>
          </cell>
          <cell r="E129">
            <v>39372909.790000007</v>
          </cell>
        </row>
        <row r="130">
          <cell r="A130">
            <v>128</v>
          </cell>
          <cell r="E130">
            <v>38907027.480000019</v>
          </cell>
        </row>
        <row r="131">
          <cell r="A131">
            <v>129</v>
          </cell>
          <cell r="E131">
            <v>38529105.950000018</v>
          </cell>
        </row>
        <row r="132">
          <cell r="A132">
            <v>130</v>
          </cell>
          <cell r="E132">
            <v>38161037.81999997</v>
          </cell>
        </row>
        <row r="133">
          <cell r="A133">
            <v>131</v>
          </cell>
          <cell r="E133">
            <v>37741746.990000069</v>
          </cell>
        </row>
        <row r="134">
          <cell r="A134">
            <v>132</v>
          </cell>
          <cell r="E134">
            <v>37173827.22999993</v>
          </cell>
        </row>
        <row r="135">
          <cell r="A135">
            <v>133</v>
          </cell>
          <cell r="E135">
            <v>36744097.540000103</v>
          </cell>
        </row>
        <row r="136">
          <cell r="A136">
            <v>134</v>
          </cell>
          <cell r="E136">
            <v>36308320.990000024</v>
          </cell>
        </row>
        <row r="137">
          <cell r="A137">
            <v>135</v>
          </cell>
          <cell r="E137">
            <v>35734159.370000049</v>
          </cell>
        </row>
        <row r="138">
          <cell r="A138">
            <v>136</v>
          </cell>
          <cell r="E138">
            <v>35226839.880000085</v>
          </cell>
        </row>
        <row r="139">
          <cell r="A139">
            <v>137</v>
          </cell>
          <cell r="E139">
            <v>34795386.850000039</v>
          </cell>
        </row>
        <row r="140">
          <cell r="A140">
            <v>138</v>
          </cell>
          <cell r="E140">
            <v>34299828.740000062</v>
          </cell>
        </row>
        <row r="141">
          <cell r="A141">
            <v>139</v>
          </cell>
          <cell r="E141">
            <v>33861217.589999974</v>
          </cell>
        </row>
        <row r="142">
          <cell r="A142">
            <v>140</v>
          </cell>
          <cell r="E142">
            <v>33379568.400000088</v>
          </cell>
        </row>
        <row r="143">
          <cell r="A143">
            <v>141</v>
          </cell>
          <cell r="E143">
            <v>32945345.319999978</v>
          </cell>
        </row>
        <row r="144">
          <cell r="A144">
            <v>142</v>
          </cell>
          <cell r="E144">
            <v>32572006.149999961</v>
          </cell>
        </row>
        <row r="145">
          <cell r="A145">
            <v>143</v>
          </cell>
          <cell r="E145">
            <v>32128124.949999932</v>
          </cell>
        </row>
        <row r="146">
          <cell r="A146">
            <v>144</v>
          </cell>
          <cell r="E146">
            <v>31774314.729999978</v>
          </cell>
        </row>
        <row r="147">
          <cell r="A147">
            <v>145</v>
          </cell>
          <cell r="E147">
            <v>31424375.959999982</v>
          </cell>
        </row>
        <row r="148">
          <cell r="A148">
            <v>146</v>
          </cell>
          <cell r="E148">
            <v>31069506.759999987</v>
          </cell>
        </row>
        <row r="149">
          <cell r="A149">
            <v>147</v>
          </cell>
          <cell r="E149">
            <v>30518821.509999942</v>
          </cell>
        </row>
        <row r="150">
          <cell r="A150">
            <v>148</v>
          </cell>
          <cell r="E150">
            <v>30129868.490000032</v>
          </cell>
        </row>
        <row r="151">
          <cell r="A151">
            <v>149</v>
          </cell>
          <cell r="E151">
            <v>29655145.470000014</v>
          </cell>
        </row>
        <row r="152">
          <cell r="A152">
            <v>150</v>
          </cell>
          <cell r="E152">
            <v>29202542.890000015</v>
          </cell>
        </row>
        <row r="153">
          <cell r="A153">
            <v>151</v>
          </cell>
          <cell r="E153">
            <v>28842320.370000008</v>
          </cell>
        </row>
        <row r="154">
          <cell r="A154">
            <v>152</v>
          </cell>
          <cell r="E154">
            <v>28424796.299999982</v>
          </cell>
        </row>
        <row r="155">
          <cell r="A155">
            <v>153</v>
          </cell>
          <cell r="E155">
            <v>28006008.51000005</v>
          </cell>
        </row>
        <row r="156">
          <cell r="A156">
            <v>154</v>
          </cell>
          <cell r="E156">
            <v>27607199.78999998</v>
          </cell>
        </row>
        <row r="157">
          <cell r="A157">
            <v>155</v>
          </cell>
          <cell r="E157">
            <v>27186981.209999986</v>
          </cell>
        </row>
        <row r="158">
          <cell r="A158">
            <v>156</v>
          </cell>
          <cell r="E158">
            <v>26904607.499999996</v>
          </cell>
        </row>
        <row r="159">
          <cell r="A159">
            <v>157</v>
          </cell>
          <cell r="E159">
            <v>26527473.149999984</v>
          </cell>
        </row>
        <row r="160">
          <cell r="A160">
            <v>158</v>
          </cell>
          <cell r="E160">
            <v>26150811.620000038</v>
          </cell>
        </row>
        <row r="161">
          <cell r="A161">
            <v>159</v>
          </cell>
          <cell r="E161">
            <v>25750854.549999975</v>
          </cell>
        </row>
        <row r="162">
          <cell r="A162">
            <v>160</v>
          </cell>
          <cell r="E162">
            <v>25347228.889999971</v>
          </cell>
        </row>
        <row r="163">
          <cell r="A163">
            <v>161</v>
          </cell>
          <cell r="E163">
            <v>24918001.669999998</v>
          </cell>
        </row>
        <row r="164">
          <cell r="A164">
            <v>162</v>
          </cell>
          <cell r="E164">
            <v>24494261.82</v>
          </cell>
        </row>
        <row r="165">
          <cell r="A165">
            <v>163</v>
          </cell>
          <cell r="E165">
            <v>24092164.32</v>
          </cell>
        </row>
        <row r="166">
          <cell r="A166">
            <v>164</v>
          </cell>
          <cell r="E166">
            <v>23619619.400000013</v>
          </cell>
        </row>
        <row r="167">
          <cell r="A167">
            <v>165</v>
          </cell>
          <cell r="E167">
            <v>23233758.590000018</v>
          </cell>
        </row>
        <row r="168">
          <cell r="A168">
            <v>166</v>
          </cell>
          <cell r="E168">
            <v>22893855.149999987</v>
          </cell>
        </row>
        <row r="169">
          <cell r="A169">
            <v>167</v>
          </cell>
          <cell r="E169">
            <v>22560038.580000009</v>
          </cell>
        </row>
        <row r="170">
          <cell r="A170">
            <v>168</v>
          </cell>
          <cell r="E170">
            <v>22277192.150000021</v>
          </cell>
        </row>
        <row r="171">
          <cell r="A171">
            <v>169</v>
          </cell>
          <cell r="E171">
            <v>21983351.20000001</v>
          </cell>
        </row>
        <row r="172">
          <cell r="A172">
            <v>170</v>
          </cell>
          <cell r="E172">
            <v>21631779.469999995</v>
          </cell>
        </row>
        <row r="173">
          <cell r="A173">
            <v>171</v>
          </cell>
          <cell r="E173">
            <v>21265983.150000013</v>
          </cell>
        </row>
        <row r="174">
          <cell r="A174">
            <v>172</v>
          </cell>
          <cell r="E174">
            <v>20927649.560000051</v>
          </cell>
        </row>
        <row r="175">
          <cell r="A175">
            <v>173</v>
          </cell>
          <cell r="E175">
            <v>20633625.660000045</v>
          </cell>
        </row>
        <row r="176">
          <cell r="A176">
            <v>174</v>
          </cell>
          <cell r="E176">
            <v>20337912.400000021</v>
          </cell>
        </row>
        <row r="177">
          <cell r="A177">
            <v>175</v>
          </cell>
          <cell r="E177">
            <v>20172982.449999973</v>
          </cell>
        </row>
        <row r="178">
          <cell r="A178">
            <v>176</v>
          </cell>
          <cell r="E178">
            <v>19801788.470000036</v>
          </cell>
        </row>
        <row r="179">
          <cell r="A179">
            <v>177</v>
          </cell>
          <cell r="E179">
            <v>19545027.859999977</v>
          </cell>
        </row>
        <row r="180">
          <cell r="A180">
            <v>178</v>
          </cell>
          <cell r="E180">
            <v>19288239.100000031</v>
          </cell>
        </row>
        <row r="181">
          <cell r="A181">
            <v>179</v>
          </cell>
          <cell r="E181">
            <v>19080204.560000032</v>
          </cell>
        </row>
        <row r="182">
          <cell r="A182">
            <v>180</v>
          </cell>
          <cell r="E182">
            <v>18808036.80000006</v>
          </cell>
        </row>
        <row r="183">
          <cell r="A183">
            <v>181</v>
          </cell>
          <cell r="E183">
            <v>18591826.130000014</v>
          </cell>
        </row>
        <row r="184">
          <cell r="A184">
            <v>182</v>
          </cell>
          <cell r="E184">
            <v>18379647.510000013</v>
          </cell>
        </row>
        <row r="185">
          <cell r="A185">
            <v>183</v>
          </cell>
          <cell r="E185">
            <v>18115452.18</v>
          </cell>
        </row>
        <row r="186">
          <cell r="A186">
            <v>184</v>
          </cell>
          <cell r="E186">
            <v>17908676.090000018</v>
          </cell>
        </row>
        <row r="187">
          <cell r="A187">
            <v>185</v>
          </cell>
          <cell r="E187">
            <v>17725824.609999973</v>
          </cell>
        </row>
        <row r="188">
          <cell r="A188">
            <v>186</v>
          </cell>
          <cell r="E188">
            <v>17557831.719999999</v>
          </cell>
        </row>
        <row r="189">
          <cell r="A189">
            <v>187</v>
          </cell>
          <cell r="E189">
            <v>17374117.119999994</v>
          </cell>
        </row>
        <row r="190">
          <cell r="A190">
            <v>188</v>
          </cell>
          <cell r="E190">
            <v>17162413.710000008</v>
          </cell>
        </row>
        <row r="191">
          <cell r="A191">
            <v>189</v>
          </cell>
          <cell r="E191">
            <v>16961321.820000026</v>
          </cell>
        </row>
        <row r="192">
          <cell r="A192">
            <v>190</v>
          </cell>
          <cell r="E192">
            <v>16864723.32</v>
          </cell>
        </row>
        <row r="193">
          <cell r="A193">
            <v>191</v>
          </cell>
          <cell r="E193">
            <v>16561347.250000006</v>
          </cell>
        </row>
        <row r="194">
          <cell r="A194">
            <v>192</v>
          </cell>
          <cell r="E194">
            <v>16362739.199999994</v>
          </cell>
        </row>
        <row r="195">
          <cell r="A195">
            <v>193</v>
          </cell>
          <cell r="E195">
            <v>16142903.119999964</v>
          </cell>
        </row>
        <row r="196">
          <cell r="A196">
            <v>194</v>
          </cell>
          <cell r="E196">
            <v>15954715.579999998</v>
          </cell>
        </row>
        <row r="197">
          <cell r="A197">
            <v>195</v>
          </cell>
          <cell r="E197">
            <v>15706737.819999978</v>
          </cell>
        </row>
        <row r="198">
          <cell r="A198">
            <v>196</v>
          </cell>
          <cell r="E198">
            <v>15511317.339999991</v>
          </cell>
        </row>
        <row r="199">
          <cell r="A199">
            <v>197</v>
          </cell>
          <cell r="E199">
            <v>15325608.510000004</v>
          </cell>
        </row>
        <row r="200">
          <cell r="A200">
            <v>198</v>
          </cell>
          <cell r="E200">
            <v>15082004.15000001</v>
          </cell>
        </row>
        <row r="201">
          <cell r="A201">
            <v>199</v>
          </cell>
          <cell r="E201">
            <v>14924035.819999982</v>
          </cell>
        </row>
        <row r="202">
          <cell r="A202">
            <v>200</v>
          </cell>
          <cell r="E202">
            <v>14689245.169999987</v>
          </cell>
        </row>
        <row r="203">
          <cell r="A203">
            <v>201</v>
          </cell>
          <cell r="E203">
            <v>14513903.40000001</v>
          </cell>
        </row>
        <row r="204">
          <cell r="A204">
            <v>202</v>
          </cell>
          <cell r="E204">
            <v>14395455.339999994</v>
          </cell>
        </row>
        <row r="205">
          <cell r="A205">
            <v>203</v>
          </cell>
          <cell r="E205">
            <v>14208752.569999998</v>
          </cell>
        </row>
        <row r="206">
          <cell r="A206">
            <v>204</v>
          </cell>
          <cell r="E206">
            <v>14061750.549999978</v>
          </cell>
        </row>
        <row r="207">
          <cell r="A207">
            <v>205</v>
          </cell>
          <cell r="E207">
            <v>13883495.499999976</v>
          </cell>
        </row>
        <row r="208">
          <cell r="A208">
            <v>206</v>
          </cell>
          <cell r="E208">
            <v>13681220.600000003</v>
          </cell>
        </row>
        <row r="209">
          <cell r="A209">
            <v>207</v>
          </cell>
          <cell r="E209">
            <v>13494798.320000011</v>
          </cell>
        </row>
        <row r="210">
          <cell r="A210">
            <v>208</v>
          </cell>
          <cell r="E210">
            <v>13291651.090000018</v>
          </cell>
        </row>
        <row r="211">
          <cell r="A211">
            <v>209</v>
          </cell>
          <cell r="E211">
            <v>13119725.439999986</v>
          </cell>
        </row>
        <row r="212">
          <cell r="A212">
            <v>210</v>
          </cell>
          <cell r="E212">
            <v>12931955.340000026</v>
          </cell>
        </row>
        <row r="213">
          <cell r="A213">
            <v>211</v>
          </cell>
          <cell r="E213">
            <v>12780850.300000008</v>
          </cell>
        </row>
        <row r="214">
          <cell r="A214">
            <v>212</v>
          </cell>
          <cell r="E214">
            <v>12568942.259999998</v>
          </cell>
        </row>
        <row r="215">
          <cell r="A215">
            <v>213</v>
          </cell>
          <cell r="E215">
            <v>12421714.38000001</v>
          </cell>
        </row>
        <row r="216">
          <cell r="A216">
            <v>214</v>
          </cell>
          <cell r="E216">
            <v>12260835.699999981</v>
          </cell>
        </row>
        <row r="217">
          <cell r="A217">
            <v>215</v>
          </cell>
          <cell r="E217">
            <v>12079952.600000016</v>
          </cell>
        </row>
        <row r="218">
          <cell r="A218">
            <v>216</v>
          </cell>
          <cell r="E218">
            <v>11966158.840000015</v>
          </cell>
        </row>
        <row r="219">
          <cell r="A219">
            <v>217</v>
          </cell>
          <cell r="E219">
            <v>11792391.650000006</v>
          </cell>
        </row>
        <row r="220">
          <cell r="A220">
            <v>218</v>
          </cell>
          <cell r="E220">
            <v>11636273.739999995</v>
          </cell>
        </row>
        <row r="221">
          <cell r="A221">
            <v>219</v>
          </cell>
          <cell r="E221">
            <v>11453088.019999996</v>
          </cell>
        </row>
        <row r="222">
          <cell r="A222">
            <v>220</v>
          </cell>
          <cell r="E222">
            <v>11287549.040000003</v>
          </cell>
        </row>
        <row r="223">
          <cell r="A223">
            <v>221</v>
          </cell>
          <cell r="E223">
            <v>11062348.190000026</v>
          </cell>
        </row>
        <row r="224">
          <cell r="A224">
            <v>222</v>
          </cell>
          <cell r="E224">
            <v>10864539.629999997</v>
          </cell>
        </row>
        <row r="225">
          <cell r="A225">
            <v>223</v>
          </cell>
          <cell r="E225">
            <v>10671075.989999995</v>
          </cell>
        </row>
        <row r="226">
          <cell r="A226">
            <v>224</v>
          </cell>
          <cell r="E226">
            <v>10473118.569999998</v>
          </cell>
        </row>
        <row r="227">
          <cell r="A227">
            <v>225</v>
          </cell>
          <cell r="E227">
            <v>10335974.429999992</v>
          </cell>
        </row>
        <row r="228">
          <cell r="A228">
            <v>226</v>
          </cell>
          <cell r="E228">
            <v>10164823.839999992</v>
          </cell>
        </row>
        <row r="229">
          <cell r="A229">
            <v>227</v>
          </cell>
          <cell r="E229">
            <v>10033857.279999994</v>
          </cell>
        </row>
        <row r="230">
          <cell r="A230">
            <v>228</v>
          </cell>
          <cell r="E230">
            <v>9892791.3900000136</v>
          </cell>
        </row>
        <row r="231">
          <cell r="A231">
            <v>229</v>
          </cell>
          <cell r="E231">
            <v>9743116.8199999891</v>
          </cell>
        </row>
        <row r="232">
          <cell r="A232">
            <v>230</v>
          </cell>
          <cell r="E232">
            <v>9588371.2800000012</v>
          </cell>
        </row>
        <row r="233">
          <cell r="A233">
            <v>231</v>
          </cell>
          <cell r="E233">
            <v>9405013.6499999948</v>
          </cell>
        </row>
        <row r="234">
          <cell r="A234">
            <v>232</v>
          </cell>
          <cell r="E234">
            <v>9226782.6100000106</v>
          </cell>
        </row>
        <row r="235">
          <cell r="A235">
            <v>233</v>
          </cell>
          <cell r="E235">
            <v>9053007.0500000026</v>
          </cell>
        </row>
        <row r="236">
          <cell r="A236">
            <v>234</v>
          </cell>
          <cell r="E236">
            <v>8887193.5600000024</v>
          </cell>
        </row>
        <row r="237">
          <cell r="A237">
            <v>235</v>
          </cell>
          <cell r="E237">
            <v>8747087.5600000117</v>
          </cell>
        </row>
        <row r="238">
          <cell r="A238">
            <v>236</v>
          </cell>
          <cell r="E238">
            <v>8600136.7200000007</v>
          </cell>
        </row>
        <row r="239">
          <cell r="A239">
            <v>237</v>
          </cell>
          <cell r="E239">
            <v>8431334.0799999963</v>
          </cell>
        </row>
        <row r="240">
          <cell r="A240">
            <v>238</v>
          </cell>
          <cell r="E240">
            <v>8261060.509999997</v>
          </cell>
        </row>
        <row r="241">
          <cell r="A241">
            <v>239</v>
          </cell>
          <cell r="E241">
            <v>8081456.0700000022</v>
          </cell>
        </row>
        <row r="242">
          <cell r="A242">
            <v>240</v>
          </cell>
          <cell r="E242">
            <v>7889010.0499999989</v>
          </cell>
        </row>
        <row r="243">
          <cell r="A243">
            <v>241</v>
          </cell>
          <cell r="E243">
            <v>7696115.5600000005</v>
          </cell>
        </row>
        <row r="244">
          <cell r="A244">
            <v>242</v>
          </cell>
          <cell r="E244">
            <v>7508342.6899999967</v>
          </cell>
        </row>
        <row r="245">
          <cell r="A245">
            <v>243</v>
          </cell>
          <cell r="E245">
            <v>7293452.4900000049</v>
          </cell>
        </row>
        <row r="246">
          <cell r="A246">
            <v>244</v>
          </cell>
          <cell r="E246">
            <v>7099896.8199999956</v>
          </cell>
        </row>
        <row r="247">
          <cell r="A247">
            <v>245</v>
          </cell>
          <cell r="E247">
            <v>6926738.8300000057</v>
          </cell>
        </row>
        <row r="248">
          <cell r="A248">
            <v>246</v>
          </cell>
          <cell r="E248">
            <v>6773523.8199999966</v>
          </cell>
        </row>
        <row r="249">
          <cell r="A249">
            <v>247</v>
          </cell>
          <cell r="E249">
            <v>6639154.3899999922</v>
          </cell>
        </row>
        <row r="250">
          <cell r="A250">
            <v>248</v>
          </cell>
          <cell r="E250">
            <v>6460361.5799999982</v>
          </cell>
        </row>
        <row r="251">
          <cell r="A251">
            <v>249</v>
          </cell>
          <cell r="E251">
            <v>6281161.490000003</v>
          </cell>
        </row>
        <row r="252">
          <cell r="A252">
            <v>250</v>
          </cell>
          <cell r="E252">
            <v>6117300.189999993</v>
          </cell>
        </row>
        <row r="253">
          <cell r="A253">
            <v>251</v>
          </cell>
          <cell r="E253">
            <v>5974136.1799999997</v>
          </cell>
        </row>
        <row r="254">
          <cell r="A254">
            <v>252</v>
          </cell>
          <cell r="E254">
            <v>5771073.2599999998</v>
          </cell>
        </row>
        <row r="255">
          <cell r="A255">
            <v>253</v>
          </cell>
          <cell r="E255">
            <v>5620344.5699999984</v>
          </cell>
        </row>
        <row r="256">
          <cell r="A256">
            <v>254</v>
          </cell>
          <cell r="E256">
            <v>5442516.4600000037</v>
          </cell>
        </row>
        <row r="257">
          <cell r="A257">
            <v>255</v>
          </cell>
          <cell r="E257">
            <v>5230388.8199999966</v>
          </cell>
        </row>
        <row r="258">
          <cell r="A258">
            <v>256</v>
          </cell>
          <cell r="E258">
            <v>5038149.3200000012</v>
          </cell>
        </row>
        <row r="259">
          <cell r="A259">
            <v>257</v>
          </cell>
          <cell r="E259">
            <v>4842386.0700000022</v>
          </cell>
        </row>
        <row r="260">
          <cell r="A260">
            <v>258</v>
          </cell>
          <cell r="E260">
            <v>4654944.700000002</v>
          </cell>
        </row>
        <row r="261">
          <cell r="A261">
            <v>259</v>
          </cell>
          <cell r="E261">
            <v>4507806.5499999989</v>
          </cell>
        </row>
        <row r="262">
          <cell r="A262">
            <v>260</v>
          </cell>
          <cell r="E262">
            <v>4314395.1800000016</v>
          </cell>
        </row>
        <row r="263">
          <cell r="A263">
            <v>261</v>
          </cell>
          <cell r="E263">
            <v>4148795.74</v>
          </cell>
        </row>
        <row r="264">
          <cell r="A264">
            <v>262</v>
          </cell>
          <cell r="E264">
            <v>4001562.0899999971</v>
          </cell>
        </row>
        <row r="265">
          <cell r="A265">
            <v>263</v>
          </cell>
          <cell r="E265">
            <v>3827481.8899999983</v>
          </cell>
        </row>
        <row r="266">
          <cell r="A266">
            <v>264</v>
          </cell>
          <cell r="E266">
            <v>3677580.1399999987</v>
          </cell>
        </row>
        <row r="267">
          <cell r="A267">
            <v>265</v>
          </cell>
          <cell r="E267">
            <v>3544504.4899999998</v>
          </cell>
        </row>
        <row r="268">
          <cell r="A268">
            <v>266</v>
          </cell>
          <cell r="E268">
            <v>3396121.86</v>
          </cell>
        </row>
        <row r="269">
          <cell r="A269">
            <v>267</v>
          </cell>
          <cell r="E269">
            <v>3211653.649999999</v>
          </cell>
        </row>
        <row r="270">
          <cell r="A270">
            <v>268</v>
          </cell>
          <cell r="E270">
            <v>3068519.5500000007</v>
          </cell>
        </row>
        <row r="271">
          <cell r="A271">
            <v>269</v>
          </cell>
          <cell r="E271">
            <v>2911043.4800000004</v>
          </cell>
        </row>
        <row r="272">
          <cell r="A272">
            <v>270</v>
          </cell>
          <cell r="E272">
            <v>2752461.3700000006</v>
          </cell>
        </row>
        <row r="273">
          <cell r="A273">
            <v>271</v>
          </cell>
          <cell r="E273">
            <v>2617981.709999999</v>
          </cell>
        </row>
        <row r="274">
          <cell r="A274">
            <v>272</v>
          </cell>
          <cell r="E274">
            <v>2459236.7299999991</v>
          </cell>
        </row>
        <row r="275">
          <cell r="A275">
            <v>273</v>
          </cell>
          <cell r="E275">
            <v>2310385.9799999995</v>
          </cell>
        </row>
        <row r="276">
          <cell r="A276">
            <v>274</v>
          </cell>
          <cell r="E276">
            <v>2183419.7599999993</v>
          </cell>
        </row>
        <row r="277">
          <cell r="A277">
            <v>275</v>
          </cell>
          <cell r="E277">
            <v>2098307.34</v>
          </cell>
        </row>
        <row r="278">
          <cell r="A278">
            <v>276</v>
          </cell>
          <cell r="E278">
            <v>2043558.0000000014</v>
          </cell>
        </row>
        <row r="279">
          <cell r="A279">
            <v>277</v>
          </cell>
          <cell r="E279">
            <v>1936403.709999999</v>
          </cell>
        </row>
        <row r="280">
          <cell r="A280">
            <v>278</v>
          </cell>
          <cell r="E280">
            <v>1832366.8899999994</v>
          </cell>
        </row>
        <row r="281">
          <cell r="A281">
            <v>279</v>
          </cell>
          <cell r="E281">
            <v>1737162.3099999996</v>
          </cell>
        </row>
        <row r="282">
          <cell r="A282">
            <v>280</v>
          </cell>
          <cell r="E282">
            <v>1646812.5200000007</v>
          </cell>
        </row>
        <row r="283">
          <cell r="A283">
            <v>281</v>
          </cell>
          <cell r="E283">
            <v>1529975.4000000006</v>
          </cell>
        </row>
        <row r="284">
          <cell r="A284">
            <v>282</v>
          </cell>
          <cell r="E284">
            <v>1382296.5999999996</v>
          </cell>
        </row>
        <row r="285">
          <cell r="A285">
            <v>283</v>
          </cell>
          <cell r="E285">
            <v>1240091.3600000001</v>
          </cell>
        </row>
        <row r="286">
          <cell r="A286">
            <v>284</v>
          </cell>
          <cell r="E286">
            <v>1079801.7699999998</v>
          </cell>
        </row>
        <row r="287">
          <cell r="A287">
            <v>285</v>
          </cell>
          <cell r="E287">
            <v>961704.28000000014</v>
          </cell>
        </row>
        <row r="288">
          <cell r="A288">
            <v>286</v>
          </cell>
          <cell r="E288">
            <v>875311.37</v>
          </cell>
        </row>
        <row r="289">
          <cell r="A289">
            <v>287</v>
          </cell>
          <cell r="E289">
            <v>784402.94</v>
          </cell>
        </row>
        <row r="290">
          <cell r="A290">
            <v>288</v>
          </cell>
          <cell r="E290">
            <v>707715.80000000016</v>
          </cell>
        </row>
        <row r="291">
          <cell r="A291">
            <v>289</v>
          </cell>
          <cell r="E291">
            <v>635425.80000000005</v>
          </cell>
        </row>
        <row r="292">
          <cell r="A292">
            <v>290</v>
          </cell>
          <cell r="E292">
            <v>541715.99</v>
          </cell>
        </row>
        <row r="293">
          <cell r="A293">
            <v>291</v>
          </cell>
          <cell r="E293">
            <v>446448.05999999988</v>
          </cell>
        </row>
        <row r="294">
          <cell r="A294">
            <v>292</v>
          </cell>
          <cell r="E294">
            <v>372537.30000000005</v>
          </cell>
        </row>
        <row r="295">
          <cell r="A295">
            <v>293</v>
          </cell>
          <cell r="E295">
            <v>305920.14</v>
          </cell>
        </row>
        <row r="296">
          <cell r="A296">
            <v>294</v>
          </cell>
          <cell r="E296">
            <v>249921.53000000003</v>
          </cell>
        </row>
        <row r="297">
          <cell r="A297">
            <v>295</v>
          </cell>
          <cell r="E297">
            <v>199993.25999999998</v>
          </cell>
        </row>
        <row r="298">
          <cell r="A298">
            <v>296</v>
          </cell>
          <cell r="E298">
            <v>144739.27000000002</v>
          </cell>
        </row>
        <row r="299">
          <cell r="A299">
            <v>297</v>
          </cell>
          <cell r="E299">
            <v>99481.659999999989</v>
          </cell>
        </row>
        <row r="300">
          <cell r="A300">
            <v>298</v>
          </cell>
          <cell r="E300">
            <v>54741.3</v>
          </cell>
        </row>
        <row r="301">
          <cell r="A301">
            <v>299</v>
          </cell>
          <cell r="E301">
            <v>8267.4399999999969</v>
          </cell>
        </row>
        <row r="302">
          <cell r="A302">
            <v>300</v>
          </cell>
          <cell r="E302">
            <v>6291.050000000002</v>
          </cell>
        </row>
        <row r="303">
          <cell r="A303">
            <v>301</v>
          </cell>
          <cell r="E303">
            <v>5907.0799999999981</v>
          </cell>
        </row>
        <row r="304">
          <cell r="A304">
            <v>302</v>
          </cell>
          <cell r="E304">
            <v>5070.4600000000009</v>
          </cell>
        </row>
        <row r="305">
          <cell r="A305">
            <v>303</v>
          </cell>
          <cell r="E305">
            <v>4320.5</v>
          </cell>
        </row>
        <row r="306">
          <cell r="A306">
            <v>304</v>
          </cell>
          <cell r="E306">
            <v>2872.0299999999988</v>
          </cell>
        </row>
        <row r="307">
          <cell r="A307">
            <v>305</v>
          </cell>
          <cell r="E307">
            <v>2874.1600000000017</v>
          </cell>
        </row>
        <row r="308">
          <cell r="A308">
            <v>306</v>
          </cell>
          <cell r="E308">
            <v>2576.0399999999991</v>
          </cell>
        </row>
        <row r="309">
          <cell r="A309">
            <v>307</v>
          </cell>
          <cell r="E309">
            <v>2579.1800000000003</v>
          </cell>
        </row>
        <row r="310">
          <cell r="A310">
            <v>308</v>
          </cell>
          <cell r="E310">
            <v>2582.3300000000008</v>
          </cell>
        </row>
        <row r="311">
          <cell r="A311">
            <v>309</v>
          </cell>
          <cell r="E311">
            <v>2585.4899999999989</v>
          </cell>
        </row>
        <row r="312">
          <cell r="A312">
            <v>310</v>
          </cell>
          <cell r="E312">
            <v>2588.6500000000005</v>
          </cell>
        </row>
        <row r="313">
          <cell r="A313">
            <v>311</v>
          </cell>
          <cell r="E313">
            <v>2591.25</v>
          </cell>
        </row>
        <row r="314">
          <cell r="A314">
            <v>312</v>
          </cell>
          <cell r="E314">
            <v>1930.1200000000001</v>
          </cell>
        </row>
        <row r="315">
          <cell r="A315">
            <v>313</v>
          </cell>
          <cell r="E315">
            <v>1932.4899999999996</v>
          </cell>
        </row>
        <row r="316">
          <cell r="A316">
            <v>314</v>
          </cell>
          <cell r="E316">
            <v>1933.9100000000003</v>
          </cell>
        </row>
        <row r="317">
          <cell r="A317">
            <v>315</v>
          </cell>
          <cell r="E317">
            <v>308.49999999999977</v>
          </cell>
        </row>
        <row r="318">
          <cell r="A318">
            <v>316</v>
          </cell>
          <cell r="E318">
            <v>308.82000000000016</v>
          </cell>
        </row>
        <row r="319">
          <cell r="A319">
            <v>317</v>
          </cell>
          <cell r="E319">
            <v>309.14999999999986</v>
          </cell>
        </row>
        <row r="320">
          <cell r="A320">
            <v>318</v>
          </cell>
          <cell r="E320">
            <v>309.47000000000003</v>
          </cell>
        </row>
        <row r="321">
          <cell r="A321">
            <v>319</v>
          </cell>
          <cell r="E321">
            <v>309.79000000000008</v>
          </cell>
        </row>
        <row r="322">
          <cell r="A322">
            <v>320</v>
          </cell>
          <cell r="E322">
            <v>310.10999999999996</v>
          </cell>
        </row>
        <row r="323">
          <cell r="A323">
            <v>321</v>
          </cell>
          <cell r="E323">
            <v>310.3</v>
          </cell>
        </row>
        <row r="324">
          <cell r="A324">
            <v>322</v>
          </cell>
          <cell r="E324">
            <v>0</v>
          </cell>
        </row>
        <row r="325">
          <cell r="A325">
            <v>323</v>
          </cell>
          <cell r="E325">
            <v>0</v>
          </cell>
        </row>
        <row r="326">
          <cell r="A326">
            <v>324</v>
          </cell>
          <cell r="E326">
            <v>0</v>
          </cell>
        </row>
        <row r="327">
          <cell r="A327">
            <v>325</v>
          </cell>
          <cell r="E327">
            <v>0</v>
          </cell>
        </row>
        <row r="328">
          <cell r="A328">
            <v>326</v>
          </cell>
          <cell r="E328">
            <v>0</v>
          </cell>
        </row>
        <row r="329">
          <cell r="A329">
            <v>327</v>
          </cell>
          <cell r="E329">
            <v>0</v>
          </cell>
        </row>
        <row r="330">
          <cell r="A330">
            <v>328</v>
          </cell>
          <cell r="E330">
            <v>0</v>
          </cell>
        </row>
        <row r="331">
          <cell r="A331">
            <v>329</v>
          </cell>
          <cell r="E331">
            <v>0</v>
          </cell>
        </row>
        <row r="332">
          <cell r="A332">
            <v>330</v>
          </cell>
          <cell r="E332">
            <v>0</v>
          </cell>
        </row>
        <row r="333">
          <cell r="A333">
            <v>331</v>
          </cell>
          <cell r="E333">
            <v>0</v>
          </cell>
        </row>
        <row r="334">
          <cell r="A334">
            <v>332</v>
          </cell>
          <cell r="E334">
            <v>0</v>
          </cell>
        </row>
        <row r="335">
          <cell r="A335">
            <v>333</v>
          </cell>
          <cell r="E335">
            <v>0</v>
          </cell>
        </row>
        <row r="336">
          <cell r="A336">
            <v>334</v>
          </cell>
          <cell r="E336">
            <v>0</v>
          </cell>
        </row>
        <row r="337">
          <cell r="A337">
            <v>335</v>
          </cell>
          <cell r="E337">
            <v>0</v>
          </cell>
        </row>
        <row r="338">
          <cell r="A338">
            <v>336</v>
          </cell>
          <cell r="E338">
            <v>0</v>
          </cell>
        </row>
        <row r="339">
          <cell r="A339">
            <v>337</v>
          </cell>
          <cell r="E339">
            <v>0</v>
          </cell>
        </row>
        <row r="340">
          <cell r="A340">
            <v>338</v>
          </cell>
          <cell r="E340">
            <v>0</v>
          </cell>
        </row>
        <row r="341">
          <cell r="A341">
            <v>339</v>
          </cell>
          <cell r="E341">
            <v>0</v>
          </cell>
        </row>
        <row r="342">
          <cell r="A342">
            <v>340</v>
          </cell>
          <cell r="E342">
            <v>0</v>
          </cell>
        </row>
        <row r="343">
          <cell r="A343">
            <v>341</v>
          </cell>
          <cell r="E343">
            <v>0</v>
          </cell>
        </row>
        <row r="344">
          <cell r="A344">
            <v>342</v>
          </cell>
          <cell r="E344">
            <v>0</v>
          </cell>
        </row>
        <row r="345">
          <cell r="A345">
            <v>343</v>
          </cell>
          <cell r="E345">
            <v>0</v>
          </cell>
        </row>
        <row r="346">
          <cell r="A346">
            <v>344</v>
          </cell>
          <cell r="E346">
            <v>0</v>
          </cell>
        </row>
        <row r="347">
          <cell r="A347">
            <v>345</v>
          </cell>
          <cell r="E347">
            <v>0</v>
          </cell>
        </row>
        <row r="348">
          <cell r="A348">
            <v>346</v>
          </cell>
          <cell r="E348">
            <v>0</v>
          </cell>
        </row>
        <row r="349">
          <cell r="A349">
            <v>347</v>
          </cell>
          <cell r="E349">
            <v>0</v>
          </cell>
        </row>
        <row r="350">
          <cell r="A350">
            <v>348</v>
          </cell>
          <cell r="E350">
            <v>0</v>
          </cell>
        </row>
        <row r="351">
          <cell r="A351">
            <v>349</v>
          </cell>
          <cell r="E351">
            <v>0</v>
          </cell>
        </row>
        <row r="352">
          <cell r="A352">
            <v>350</v>
          </cell>
          <cell r="E352">
            <v>0</v>
          </cell>
        </row>
        <row r="353">
          <cell r="A353">
            <v>351</v>
          </cell>
          <cell r="E353">
            <v>0</v>
          </cell>
        </row>
        <row r="354">
          <cell r="A354">
            <v>352</v>
          </cell>
          <cell r="E354">
            <v>0</v>
          </cell>
        </row>
        <row r="355">
          <cell r="A355">
            <v>353</v>
          </cell>
          <cell r="E355">
            <v>0</v>
          </cell>
        </row>
        <row r="356">
          <cell r="A356">
            <v>354</v>
          </cell>
          <cell r="E356">
            <v>0</v>
          </cell>
        </row>
        <row r="357">
          <cell r="A357">
            <v>355</v>
          </cell>
          <cell r="E357">
            <v>0</v>
          </cell>
        </row>
        <row r="358">
          <cell r="A358">
            <v>356</v>
          </cell>
          <cell r="E358">
            <v>0</v>
          </cell>
        </row>
        <row r="359">
          <cell r="A359">
            <v>357</v>
          </cell>
          <cell r="E359">
            <v>0</v>
          </cell>
        </row>
        <row r="360">
          <cell r="A360">
            <v>358</v>
          </cell>
          <cell r="E360">
            <v>0</v>
          </cell>
        </row>
        <row r="361">
          <cell r="A361">
            <v>359</v>
          </cell>
          <cell r="E361">
            <v>0</v>
          </cell>
        </row>
        <row r="362">
          <cell r="A362">
            <v>360</v>
          </cell>
          <cell r="E362">
            <v>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cell r="K1" t="str">
            <v>Principal</v>
          </cell>
        </row>
        <row r="2">
          <cell r="A2">
            <v>0</v>
          </cell>
          <cell r="I2">
            <v>9182500000</v>
          </cell>
          <cell r="K2">
            <v>10000000</v>
          </cell>
        </row>
        <row r="3">
          <cell r="A3">
            <v>1</v>
          </cell>
          <cell r="K3">
            <v>0</v>
          </cell>
        </row>
        <row r="4">
          <cell r="A4">
            <v>2</v>
          </cell>
          <cell r="K4">
            <v>0</v>
          </cell>
        </row>
        <row r="5">
          <cell r="A5">
            <v>3</v>
          </cell>
          <cell r="K5">
            <v>500000000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500000000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750000000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1500000000</v>
          </cell>
        </row>
        <row r="36">
          <cell r="A36">
            <v>34</v>
          </cell>
          <cell r="K36">
            <v>0</v>
          </cell>
        </row>
        <row r="37">
          <cell r="A37">
            <v>35</v>
          </cell>
          <cell r="K37">
            <v>0</v>
          </cell>
        </row>
        <row r="38">
          <cell r="A38">
            <v>36</v>
          </cell>
          <cell r="K38">
            <v>1200000000</v>
          </cell>
        </row>
        <row r="39">
          <cell r="A39">
            <v>37</v>
          </cell>
          <cell r="K39">
            <v>0</v>
          </cell>
        </row>
        <row r="40">
          <cell r="A40">
            <v>38</v>
          </cell>
          <cell r="K40">
            <v>0</v>
          </cell>
        </row>
        <row r="41">
          <cell r="A41">
            <v>39</v>
          </cell>
          <cell r="K41">
            <v>0</v>
          </cell>
        </row>
        <row r="42">
          <cell r="A42">
            <v>40</v>
          </cell>
          <cell r="K42">
            <v>0</v>
          </cell>
        </row>
        <row r="43">
          <cell r="A43">
            <v>41</v>
          </cell>
          <cell r="K43">
            <v>0</v>
          </cell>
        </row>
        <row r="44">
          <cell r="A44">
            <v>42</v>
          </cell>
          <cell r="K44">
            <v>0</v>
          </cell>
        </row>
        <row r="45">
          <cell r="A45">
            <v>43</v>
          </cell>
          <cell r="K45">
            <v>15000000</v>
          </cell>
        </row>
        <row r="46">
          <cell r="A46">
            <v>44</v>
          </cell>
          <cell r="K46">
            <v>10000000</v>
          </cell>
        </row>
        <row r="47">
          <cell r="A47">
            <v>45</v>
          </cell>
          <cell r="K47">
            <v>0</v>
          </cell>
        </row>
        <row r="48">
          <cell r="A48">
            <v>46</v>
          </cell>
          <cell r="K48">
            <v>0</v>
          </cell>
        </row>
        <row r="49">
          <cell r="A49">
            <v>47</v>
          </cell>
          <cell r="K49">
            <v>0</v>
          </cell>
        </row>
        <row r="50">
          <cell r="A50">
            <v>48</v>
          </cell>
          <cell r="K50">
            <v>10000000</v>
          </cell>
        </row>
        <row r="51">
          <cell r="A51">
            <v>49</v>
          </cell>
          <cell r="K51">
            <v>100000000</v>
          </cell>
        </row>
        <row r="52">
          <cell r="A52">
            <v>50</v>
          </cell>
          <cell r="K52">
            <v>0</v>
          </cell>
        </row>
        <row r="53">
          <cell r="A53">
            <v>51</v>
          </cell>
          <cell r="K53">
            <v>0</v>
          </cell>
        </row>
        <row r="54">
          <cell r="A54">
            <v>52</v>
          </cell>
          <cell r="K54">
            <v>55000000</v>
          </cell>
        </row>
        <row r="55">
          <cell r="A55">
            <v>53</v>
          </cell>
          <cell r="K55">
            <v>0</v>
          </cell>
        </row>
        <row r="56">
          <cell r="A56">
            <v>54</v>
          </cell>
          <cell r="K56">
            <v>15000000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500000000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500000000</v>
          </cell>
        </row>
        <row r="75">
          <cell r="A75">
            <v>73</v>
          </cell>
          <cell r="K75">
            <v>0</v>
          </cell>
        </row>
        <row r="76">
          <cell r="A76">
            <v>74</v>
          </cell>
          <cell r="K76">
            <v>0</v>
          </cell>
        </row>
        <row r="77">
          <cell r="A77">
            <v>75</v>
          </cell>
          <cell r="K77">
            <v>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10000000</v>
          </cell>
        </row>
        <row r="84">
          <cell r="A84">
            <v>82</v>
          </cell>
          <cell r="K84">
            <v>0</v>
          </cell>
        </row>
        <row r="85">
          <cell r="A85">
            <v>83</v>
          </cell>
          <cell r="K85">
            <v>0</v>
          </cell>
        </row>
        <row r="86">
          <cell r="A86">
            <v>84</v>
          </cell>
          <cell r="K86">
            <v>0</v>
          </cell>
        </row>
        <row r="87">
          <cell r="A87">
            <v>85</v>
          </cell>
          <cell r="K87">
            <v>500000000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1000000000</v>
          </cell>
        </row>
        <row r="103">
          <cell r="A103">
            <v>101</v>
          </cell>
          <cell r="K103">
            <v>0</v>
          </cell>
        </row>
        <row r="104">
          <cell r="A104">
            <v>102</v>
          </cell>
          <cell r="K104">
            <v>0</v>
          </cell>
        </row>
        <row r="105">
          <cell r="A105">
            <v>103</v>
          </cell>
          <cell r="K105">
            <v>0</v>
          </cell>
        </row>
        <row r="106">
          <cell r="A106">
            <v>104</v>
          </cell>
          <cell r="K106">
            <v>15000000</v>
          </cell>
        </row>
        <row r="107">
          <cell r="A107">
            <v>105</v>
          </cell>
          <cell r="K107">
            <v>0</v>
          </cell>
        </row>
        <row r="108">
          <cell r="A108">
            <v>106</v>
          </cell>
          <cell r="K108">
            <v>0</v>
          </cell>
        </row>
        <row r="109">
          <cell r="A109">
            <v>107</v>
          </cell>
          <cell r="K109">
            <v>0</v>
          </cell>
        </row>
        <row r="110">
          <cell r="A110">
            <v>108</v>
          </cell>
          <cell r="K110">
            <v>0</v>
          </cell>
        </row>
        <row r="111">
          <cell r="A111">
            <v>109</v>
          </cell>
          <cell r="K111">
            <v>52500000</v>
          </cell>
        </row>
        <row r="112">
          <cell r="A112">
            <v>110</v>
          </cell>
          <cell r="K112">
            <v>0</v>
          </cell>
        </row>
        <row r="113">
          <cell r="A113">
            <v>111</v>
          </cell>
          <cell r="K113">
            <v>500000000</v>
          </cell>
        </row>
        <row r="114">
          <cell r="A114">
            <v>112</v>
          </cell>
          <cell r="K114">
            <v>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750000000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500000000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150000000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50000000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9182500000</v>
          </cell>
          <cell r="K2">
            <v>10000000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500000000</v>
          </cell>
        </row>
        <row r="16">
          <cell r="A16">
            <v>14</v>
          </cell>
          <cell r="K16">
            <v>0</v>
          </cell>
        </row>
        <row r="17">
          <cell r="A17">
            <v>15</v>
          </cell>
          <cell r="K17">
            <v>500000000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2250000000</v>
          </cell>
        </row>
        <row r="36">
          <cell r="A36">
            <v>34</v>
          </cell>
          <cell r="K36">
            <v>0</v>
          </cell>
        </row>
        <row r="37">
          <cell r="A37">
            <v>35</v>
          </cell>
          <cell r="K37">
            <v>0</v>
          </cell>
        </row>
        <row r="38">
          <cell r="A38">
            <v>36</v>
          </cell>
          <cell r="K38">
            <v>1200000000</v>
          </cell>
        </row>
        <row r="39">
          <cell r="A39">
            <v>37</v>
          </cell>
          <cell r="K39">
            <v>0</v>
          </cell>
        </row>
        <row r="40">
          <cell r="A40">
            <v>38</v>
          </cell>
          <cell r="K40">
            <v>0</v>
          </cell>
        </row>
        <row r="41">
          <cell r="A41">
            <v>39</v>
          </cell>
          <cell r="K41">
            <v>0</v>
          </cell>
        </row>
        <row r="42">
          <cell r="A42">
            <v>40</v>
          </cell>
          <cell r="K42">
            <v>0</v>
          </cell>
        </row>
        <row r="43">
          <cell r="A43">
            <v>41</v>
          </cell>
          <cell r="K43">
            <v>0</v>
          </cell>
        </row>
        <row r="44">
          <cell r="A44">
            <v>42</v>
          </cell>
          <cell r="K44">
            <v>0</v>
          </cell>
        </row>
        <row r="45">
          <cell r="A45">
            <v>43</v>
          </cell>
          <cell r="K45">
            <v>15000000</v>
          </cell>
        </row>
        <row r="46">
          <cell r="A46">
            <v>44</v>
          </cell>
          <cell r="K46">
            <v>10000000</v>
          </cell>
        </row>
        <row r="47">
          <cell r="A47">
            <v>45</v>
          </cell>
          <cell r="K47">
            <v>0</v>
          </cell>
        </row>
        <row r="48">
          <cell r="A48">
            <v>46</v>
          </cell>
          <cell r="K48">
            <v>0</v>
          </cell>
        </row>
        <row r="49">
          <cell r="A49">
            <v>47</v>
          </cell>
          <cell r="K49">
            <v>0</v>
          </cell>
        </row>
        <row r="50">
          <cell r="A50">
            <v>48</v>
          </cell>
          <cell r="K50">
            <v>10000000</v>
          </cell>
        </row>
        <row r="51">
          <cell r="A51">
            <v>49</v>
          </cell>
          <cell r="K51">
            <v>100000000</v>
          </cell>
        </row>
        <row r="52">
          <cell r="A52">
            <v>50</v>
          </cell>
          <cell r="K52">
            <v>0</v>
          </cell>
        </row>
        <row r="53">
          <cell r="A53">
            <v>51</v>
          </cell>
          <cell r="K53">
            <v>0</v>
          </cell>
        </row>
        <row r="54">
          <cell r="A54">
            <v>52</v>
          </cell>
          <cell r="K54">
            <v>55000000</v>
          </cell>
        </row>
        <row r="55">
          <cell r="A55">
            <v>53</v>
          </cell>
          <cell r="K55">
            <v>0</v>
          </cell>
        </row>
        <row r="56">
          <cell r="A56">
            <v>54</v>
          </cell>
          <cell r="K56">
            <v>15000000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500000000</v>
          </cell>
        </row>
        <row r="75">
          <cell r="A75">
            <v>73</v>
          </cell>
          <cell r="K75">
            <v>0</v>
          </cell>
        </row>
        <row r="76">
          <cell r="A76">
            <v>74</v>
          </cell>
          <cell r="K76">
            <v>0</v>
          </cell>
        </row>
        <row r="77">
          <cell r="A77">
            <v>75</v>
          </cell>
          <cell r="K77">
            <v>0</v>
          </cell>
        </row>
        <row r="78">
          <cell r="A78">
            <v>76</v>
          </cell>
          <cell r="K78">
            <v>500000000</v>
          </cell>
        </row>
        <row r="79">
          <cell r="A79">
            <v>77</v>
          </cell>
          <cell r="K79">
            <v>0</v>
          </cell>
        </row>
        <row r="80">
          <cell r="A80">
            <v>78</v>
          </cell>
          <cell r="K80">
            <v>0</v>
          </cell>
        </row>
        <row r="81">
          <cell r="A81">
            <v>79</v>
          </cell>
          <cell r="K81">
            <v>0</v>
          </cell>
        </row>
        <row r="82">
          <cell r="A82">
            <v>80</v>
          </cell>
          <cell r="K82">
            <v>0</v>
          </cell>
        </row>
        <row r="83">
          <cell r="A83">
            <v>81</v>
          </cell>
          <cell r="K83">
            <v>10000000</v>
          </cell>
        </row>
        <row r="84">
          <cell r="A84">
            <v>82</v>
          </cell>
          <cell r="K84">
            <v>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500000000</v>
          </cell>
        </row>
        <row r="100">
          <cell r="A100">
            <v>98</v>
          </cell>
          <cell r="K100">
            <v>0</v>
          </cell>
        </row>
        <row r="101">
          <cell r="A101">
            <v>99</v>
          </cell>
          <cell r="K101">
            <v>0</v>
          </cell>
        </row>
        <row r="102">
          <cell r="A102">
            <v>100</v>
          </cell>
          <cell r="K102">
            <v>0</v>
          </cell>
        </row>
        <row r="103">
          <cell r="A103">
            <v>101</v>
          </cell>
          <cell r="K103">
            <v>0</v>
          </cell>
        </row>
        <row r="104">
          <cell r="A104">
            <v>102</v>
          </cell>
          <cell r="K104">
            <v>0</v>
          </cell>
        </row>
        <row r="105">
          <cell r="A105">
            <v>103</v>
          </cell>
          <cell r="K105">
            <v>0</v>
          </cell>
        </row>
        <row r="106">
          <cell r="A106">
            <v>104</v>
          </cell>
          <cell r="K106">
            <v>15000000</v>
          </cell>
        </row>
        <row r="107">
          <cell r="A107">
            <v>105</v>
          </cell>
          <cell r="K107">
            <v>0</v>
          </cell>
        </row>
        <row r="108">
          <cell r="A108">
            <v>106</v>
          </cell>
          <cell r="K108">
            <v>0</v>
          </cell>
        </row>
        <row r="109">
          <cell r="A109">
            <v>107</v>
          </cell>
          <cell r="K109">
            <v>0</v>
          </cell>
        </row>
        <row r="110">
          <cell r="A110">
            <v>108</v>
          </cell>
          <cell r="K110">
            <v>0</v>
          </cell>
        </row>
        <row r="111">
          <cell r="A111">
            <v>109</v>
          </cell>
          <cell r="K111">
            <v>52500000</v>
          </cell>
        </row>
        <row r="112">
          <cell r="A112">
            <v>110</v>
          </cell>
          <cell r="K112">
            <v>0</v>
          </cell>
        </row>
        <row r="113">
          <cell r="A113">
            <v>111</v>
          </cell>
          <cell r="K113">
            <v>500000000</v>
          </cell>
        </row>
        <row r="114">
          <cell r="A114">
            <v>112</v>
          </cell>
          <cell r="K114">
            <v>1000000000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750000000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500000000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150000000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50000000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522_template1_10_SFH"/>
      <sheetName val="0522_template1_10_SFH"/>
    </sheetNames>
    <sheetDataSet>
      <sheetData sheetId="0">
        <row r="2">
          <cell r="B2">
            <v>543865.41</v>
          </cell>
          <cell r="C2">
            <v>11618541642.859793</v>
          </cell>
        </row>
        <row r="3">
          <cell r="B3">
            <v>531568.13</v>
          </cell>
        </row>
        <row r="4">
          <cell r="B4">
            <v>529563.81000000006</v>
          </cell>
        </row>
        <row r="5">
          <cell r="B5">
            <v>525191.93999999994</v>
          </cell>
        </row>
        <row r="6">
          <cell r="B6">
            <v>523787.59</v>
          </cell>
        </row>
        <row r="7">
          <cell r="B7">
            <v>516366.68</v>
          </cell>
        </row>
        <row r="8">
          <cell r="B8">
            <v>514780.02</v>
          </cell>
        </row>
        <row r="9">
          <cell r="B9">
            <v>513227.03</v>
          </cell>
        </row>
        <row r="10">
          <cell r="B10">
            <v>500130.5</v>
          </cell>
        </row>
        <row r="11">
          <cell r="B11">
            <v>498087.18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gage"/>
      <sheetName val="taux"/>
      <sheetName val="cap"/>
      <sheetName val="cl_TAUX_TF"/>
      <sheetName val="cl_spread_TV"/>
      <sheetName val="maturite"/>
    </sheetNames>
    <sheetDataSet>
      <sheetData sheetId="0">
        <row r="2">
          <cell r="B2">
            <v>0.9963870620865084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C_0"/>
      <sheetName val="ECBC_1"/>
      <sheetName val="ECBC_2"/>
    </sheetNames>
    <sheetDataSet>
      <sheetData sheetId="0"/>
      <sheetData sheetId="1">
        <row r="2">
          <cell r="A2" t="str">
            <v/>
          </cell>
          <cell r="B2">
            <v>210332</v>
          </cell>
          <cell r="C2">
            <v>11603156473.609901</v>
          </cell>
        </row>
        <row r="3">
          <cell r="A3" t="str">
            <v>0-200k€</v>
          </cell>
          <cell r="B3">
            <v>207334</v>
          </cell>
          <cell r="C3">
            <v>10834361806.339901</v>
          </cell>
        </row>
        <row r="4">
          <cell r="A4" t="str">
            <v>200-400k€</v>
          </cell>
          <cell r="B4">
            <v>2900</v>
          </cell>
          <cell r="C4">
            <v>725334954.66999924</v>
          </cell>
        </row>
        <row r="5">
          <cell r="A5" t="str">
            <v>400-600k€</v>
          </cell>
          <cell r="B5">
            <v>98</v>
          </cell>
          <cell r="C5">
            <v>43459712.600000009</v>
          </cell>
        </row>
      </sheetData>
      <sheetData sheetId="2">
        <row r="2">
          <cell r="A2">
            <v>1</v>
          </cell>
          <cell r="B2" t="str">
            <v>Amortising</v>
          </cell>
          <cell r="C2">
            <v>11588962318.28986</v>
          </cell>
        </row>
        <row r="3">
          <cell r="A3">
            <v>1</v>
          </cell>
          <cell r="B3" t="str">
            <v>Partial bullet</v>
          </cell>
          <cell r="C3">
            <v>14194155.32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overedbondlabel.com/issuers/harmonised-transparency-template/"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16" sqref="E16"/>
    </sheetView>
  </sheetViews>
  <sheetFormatPr baseColWidth="10" defaultColWidth="11.5703125" defaultRowHeight="15" x14ac:dyDescent="0.25"/>
  <cols>
    <col min="1" max="16384" width="11.5703125" style="228"/>
  </cols>
  <sheetData>
    <row r="1" spans="1:2" x14ac:dyDescent="0.3">
      <c r="A1" s="280" t="s">
        <v>1977</v>
      </c>
      <c r="B1" s="280"/>
    </row>
    <row r="2" spans="1:2" x14ac:dyDescent="0.3">
      <c r="A2" s="278" t="s">
        <v>1455</v>
      </c>
      <c r="B2" s="278">
        <v>12</v>
      </c>
    </row>
    <row r="3" spans="1:2" x14ac:dyDescent="0.3">
      <c r="A3" s="278" t="s">
        <v>1456</v>
      </c>
      <c r="B3" s="278">
        <v>24</v>
      </c>
    </row>
    <row r="4" spans="1:2" x14ac:dyDescent="0.3">
      <c r="A4" s="278" t="s">
        <v>1457</v>
      </c>
      <c r="B4" s="278">
        <v>36</v>
      </c>
    </row>
    <row r="5" spans="1:2" x14ac:dyDescent="0.3">
      <c r="A5" s="278" t="s">
        <v>1458</v>
      </c>
      <c r="B5" s="278">
        <v>48</v>
      </c>
    </row>
    <row r="6" spans="1:2" x14ac:dyDescent="0.3">
      <c r="A6" s="278" t="s">
        <v>1459</v>
      </c>
      <c r="B6" s="278">
        <v>60</v>
      </c>
    </row>
    <row r="7" spans="1:2" x14ac:dyDescent="0.3">
      <c r="A7" s="278" t="s">
        <v>1460</v>
      </c>
      <c r="B7" s="278">
        <v>120</v>
      </c>
    </row>
    <row r="8" spans="1:2" x14ac:dyDescent="0.3">
      <c r="A8" s="278" t="s">
        <v>1461</v>
      </c>
      <c r="B8" s="278">
        <v>400</v>
      </c>
    </row>
    <row r="10" spans="1:2" x14ac:dyDescent="0.3">
      <c r="A10" s="278" t="s">
        <v>174</v>
      </c>
      <c r="B10" s="278">
        <v>6</v>
      </c>
    </row>
    <row r="11" spans="1:2" x14ac:dyDescent="0.3">
      <c r="A11" s="278" t="s">
        <v>176</v>
      </c>
      <c r="B11" s="278">
        <v>12</v>
      </c>
    </row>
    <row r="12" spans="1:2" x14ac:dyDescent="0.3">
      <c r="A12" s="278" t="s">
        <v>178</v>
      </c>
      <c r="B12" s="278">
        <v>18</v>
      </c>
    </row>
    <row r="13" spans="1:2" x14ac:dyDescent="0.3">
      <c r="A13" s="278" t="s">
        <v>180</v>
      </c>
      <c r="B13" s="278">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60" zoomScaleNormal="60" workbookViewId="0"/>
  </sheetViews>
  <sheetFormatPr baseColWidth="10" defaultColWidth="9.28515625" defaultRowHeight="15" x14ac:dyDescent="0.25"/>
  <cols>
    <col min="1" max="1" width="242" style="2" customWidth="1"/>
    <col min="2" max="16384" width="9.28515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599999999999994" x14ac:dyDescent="0.3">
      <c r="A10" s="130" t="s">
        <v>1262</v>
      </c>
    </row>
    <row r="11" spans="1:1" ht="34.9" x14ac:dyDescent="0.3">
      <c r="A11" s="130" t="s">
        <v>1263</v>
      </c>
    </row>
    <row r="12" spans="1:1" ht="17.25" x14ac:dyDescent="0.25">
      <c r="A12" s="130" t="s">
        <v>1264</v>
      </c>
    </row>
    <row r="13" spans="1:1" ht="17.25" x14ac:dyDescent="0.25">
      <c r="A13" s="130" t="s">
        <v>1265</v>
      </c>
    </row>
    <row r="14" spans="1:1" ht="34.9" x14ac:dyDescent="0.3">
      <c r="A14" s="130" t="s">
        <v>1266</v>
      </c>
    </row>
    <row r="15" spans="1:1" ht="17.45" x14ac:dyDescent="0.3">
      <c r="A15" s="130"/>
    </row>
    <row r="16" spans="1:1" ht="18" x14ac:dyDescent="0.3">
      <c r="A16" s="128" t="s">
        <v>1267</v>
      </c>
    </row>
    <row r="17" spans="1:1" ht="17.45" x14ac:dyDescent="0.3">
      <c r="A17" s="131" t="s">
        <v>1268</v>
      </c>
    </row>
    <row r="18" spans="1:1" ht="34.9" x14ac:dyDescent="0.3">
      <c r="A18" s="132" t="s">
        <v>1269</v>
      </c>
    </row>
    <row r="19" spans="1:1" ht="34.9" x14ac:dyDescent="0.3">
      <c r="A19" s="132" t="s">
        <v>1270</v>
      </c>
    </row>
    <row r="20" spans="1:1" ht="51" x14ac:dyDescent="0.35">
      <c r="A20" s="132" t="s">
        <v>1271</v>
      </c>
    </row>
    <row r="21" spans="1:1" ht="86.25" x14ac:dyDescent="0.25">
      <c r="A21" s="132" t="s">
        <v>1272</v>
      </c>
    </row>
    <row r="22" spans="1:1" ht="52.15" x14ac:dyDescent="0.3">
      <c r="A22" s="132" t="s">
        <v>1273</v>
      </c>
    </row>
    <row r="23" spans="1:1" ht="34.9" x14ac:dyDescent="0.3">
      <c r="A23" s="132" t="s">
        <v>1274</v>
      </c>
    </row>
    <row r="24" spans="1:1" ht="17.45" x14ac:dyDescent="0.3">
      <c r="A24" s="132" t="s">
        <v>1275</v>
      </c>
    </row>
    <row r="25" spans="1:1" ht="17.45" x14ac:dyDescent="0.3">
      <c r="A25" s="131" t="s">
        <v>1276</v>
      </c>
    </row>
    <row r="26" spans="1:1" ht="52.15" x14ac:dyDescent="0.35">
      <c r="A26" s="133" t="s">
        <v>1277</v>
      </c>
    </row>
    <row r="27" spans="1:1" ht="17.25" x14ac:dyDescent="0.3">
      <c r="A27" s="133" t="s">
        <v>1278</v>
      </c>
    </row>
    <row r="28" spans="1:1" ht="17.45" x14ac:dyDescent="0.3">
      <c r="A28" s="131" t="s">
        <v>1279</v>
      </c>
    </row>
    <row r="29" spans="1:1" ht="34.9" x14ac:dyDescent="0.3">
      <c r="A29" s="132" t="s">
        <v>1280</v>
      </c>
    </row>
    <row r="30" spans="1:1" ht="34.9" x14ac:dyDescent="0.3">
      <c r="A30" s="132" t="s">
        <v>1281</v>
      </c>
    </row>
    <row r="31" spans="1:1" ht="34.9" x14ac:dyDescent="0.3">
      <c r="A31" s="132" t="s">
        <v>1282</v>
      </c>
    </row>
    <row r="32" spans="1:1" ht="34.9" x14ac:dyDescent="0.3">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13"/>
  <sheetViews>
    <sheetView workbookViewId="0">
      <selection activeCell="D5" sqref="D5"/>
    </sheetView>
  </sheetViews>
  <sheetFormatPr baseColWidth="10" defaultColWidth="11.5703125" defaultRowHeight="15" x14ac:dyDescent="0.25"/>
  <cols>
    <col min="1" max="1" width="4.28515625" style="228" customWidth="1"/>
    <col min="2" max="2" width="22.5703125" style="228" customWidth="1"/>
    <col min="3" max="3" width="14.42578125" style="228" customWidth="1"/>
    <col min="4" max="16384" width="11.5703125" style="228"/>
  </cols>
  <sheetData>
    <row r="2" spans="2:15" x14ac:dyDescent="0.25">
      <c r="B2" s="228" t="s">
        <v>1944</v>
      </c>
      <c r="C2" s="268">
        <v>44712</v>
      </c>
      <c r="D2" s="228" t="str">
        <f>IF(MONTH(C2)&lt;10,0,"")&amp;MONTH(C2)</f>
        <v>05</v>
      </c>
      <c r="E2" s="228" t="str">
        <f>YEAR(cut_off)&amp;"_"&amp;D2</f>
        <v>2022_05</v>
      </c>
    </row>
    <row r="3" spans="2:15" ht="14.65" x14ac:dyDescent="0.35">
      <c r="B3" s="228" t="s">
        <v>1945</v>
      </c>
      <c r="C3" s="268">
        <f>EOMONTH(C2,1)</f>
        <v>44742</v>
      </c>
    </row>
    <row r="4" spans="2:15" ht="14.65" x14ac:dyDescent="0.35">
      <c r="B4" s="228" t="s">
        <v>89</v>
      </c>
      <c r="C4" s="269">
        <f>C3</f>
        <v>44742</v>
      </c>
    </row>
    <row r="5" spans="2:15" ht="14.65" x14ac:dyDescent="0.35">
      <c r="C5" s="279"/>
    </row>
    <row r="7" spans="2:15" x14ac:dyDescent="0.25">
      <c r="B7" s="228" t="s">
        <v>1946</v>
      </c>
      <c r="C7" s="270" t="str">
        <f>"U:\4 - Gestion de la trésorerie sociale et du refinancement\4.5 - Mobilisation de créances et CDC\Covered Bonds\Pool\pool "&amp;E2&amp;"\"</f>
        <v>U:\4 - Gestion de la trésorerie sociale et du refinancement\4.5 - Mobilisation de créances et CDC\Covered Bonds\Pool\pool 2022_05\</v>
      </c>
      <c r="D7" s="270"/>
      <c r="E7" s="270"/>
      <c r="F7" s="270"/>
      <c r="G7" s="270"/>
      <c r="H7" s="270"/>
      <c r="I7" s="270"/>
      <c r="J7" s="270"/>
      <c r="K7" s="270"/>
      <c r="L7" s="270"/>
      <c r="M7" s="270"/>
      <c r="N7" s="270"/>
      <c r="O7" s="270"/>
    </row>
    <row r="8" spans="2:15" ht="14.65" x14ac:dyDescent="0.35">
      <c r="B8" s="228" t="s">
        <v>1947</v>
      </c>
      <c r="C8" s="271" t="str">
        <f>"Template ECBC SFH "&amp;IF(MONTH(cut_off)&lt;10,0,"")&amp;MONTH(cut_off)&amp;RIGHT(YEAR(cut_off),2)&amp;" "&amp;C5&amp;".xlsx"</f>
        <v>Template ECBC SFH 0622 .xlsx</v>
      </c>
      <c r="D8" s="272"/>
      <c r="E8" s="272"/>
      <c r="F8" s="272"/>
      <c r="G8" s="272"/>
      <c r="H8" s="272"/>
      <c r="I8" s="272"/>
      <c r="J8" s="272"/>
      <c r="K8" s="272"/>
      <c r="L8" s="272"/>
      <c r="M8" s="272"/>
      <c r="N8" s="272"/>
      <c r="O8" s="272"/>
    </row>
    <row r="9" spans="2:15" ht="14.65" x14ac:dyDescent="0.35">
      <c r="B9" s="273" t="s">
        <v>1948</v>
      </c>
      <c r="C9" s="273" t="str">
        <f>C7&amp;C8</f>
        <v>U:\4 - Gestion de la trésorerie sociale et du refinancement\4.5 - Mobilisation de créances et CDC\Covered Bonds\Pool\pool 2022_05\Template ECBC SFH 0622 .xlsx</v>
      </c>
    </row>
    <row r="12" spans="2:15" x14ac:dyDescent="0.25">
      <c r="B12" s="228" t="s">
        <v>1949</v>
      </c>
    </row>
    <row r="13" spans="2:15" ht="14.45" x14ac:dyDescent="0.3">
      <c r="B13" s="274" t="s">
        <v>1950</v>
      </c>
    </row>
  </sheetData>
  <hyperlinks>
    <hyperlink ref="B13" r:id="rId1" display="https://www.coveredbondlabel.com/issuers/harmonised-transparency-templat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Button 1">
              <controlPr defaultSize="0" print="0" autoFill="0" autoPict="0">
                <anchor moveWithCells="1" sizeWithCells="1">
                  <from>
                    <xdr:col>13</xdr:col>
                    <xdr:colOff>209550</xdr:colOff>
                    <xdr:row>1</xdr:row>
                    <xdr:rowOff>0</xdr:rowOff>
                  </from>
                  <to>
                    <xdr:col>15</xdr:col>
                    <xdr:colOff>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11" zoomScale="80" zoomScaleNormal="80" workbookViewId="0">
      <selection activeCell="L5" sqref="L5"/>
    </sheetView>
  </sheetViews>
  <sheetFormatPr baseColWidth="10" defaultColWidth="8.7109375" defaultRowHeight="15" x14ac:dyDescent="0.25"/>
  <cols>
    <col min="1" max="1" width="9.28515625" style="2"/>
    <col min="2" max="10" width="12.42578125" style="2" customWidth="1"/>
    <col min="11" max="18" width="9.28515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3" t="s">
        <v>1729</v>
      </c>
      <c r="F6" s="283"/>
      <c r="G6" s="283"/>
      <c r="H6" s="7"/>
      <c r="I6" s="7"/>
      <c r="J6" s="8"/>
    </row>
    <row r="7" spans="2:10" ht="25.9" x14ac:dyDescent="0.3">
      <c r="B7" s="6"/>
      <c r="C7" s="7"/>
      <c r="D7" s="7"/>
      <c r="E7" s="7"/>
      <c r="F7" s="12" t="s">
        <v>547</v>
      </c>
      <c r="G7" s="7"/>
      <c r="H7" s="7"/>
      <c r="I7" s="7"/>
      <c r="J7" s="8"/>
    </row>
    <row r="8" spans="2:10" ht="26.25" x14ac:dyDescent="0.25">
      <c r="B8" s="6"/>
      <c r="C8" s="7"/>
      <c r="D8" s="7"/>
      <c r="E8" s="7"/>
      <c r="F8" s="12" t="s">
        <v>1953</v>
      </c>
      <c r="G8" s="7"/>
      <c r="H8" s="7"/>
      <c r="I8" s="7"/>
      <c r="J8" s="8"/>
    </row>
    <row r="9" spans="2:10" ht="21" x14ac:dyDescent="0.3">
      <c r="B9" s="6"/>
      <c r="C9" s="7"/>
      <c r="D9" s="7"/>
      <c r="E9" s="7"/>
      <c r="F9" s="13" t="s">
        <v>1951</v>
      </c>
      <c r="G9" s="7"/>
      <c r="H9" s="7"/>
      <c r="I9" s="7"/>
      <c r="J9" s="8"/>
    </row>
    <row r="10" spans="2:10" ht="21" x14ac:dyDescent="0.3">
      <c r="B10" s="6"/>
      <c r="C10" s="7"/>
      <c r="D10" s="7"/>
      <c r="E10" s="7"/>
      <c r="F10" s="13" t="s">
        <v>1952</v>
      </c>
      <c r="G10" s="7"/>
      <c r="H10" s="7"/>
      <c r="I10" s="7"/>
      <c r="J10" s="8"/>
    </row>
    <row r="11" spans="2:10" ht="21" x14ac:dyDescent="0.3">
      <c r="B11" s="6"/>
      <c r="C11" s="7"/>
      <c r="D11" s="7"/>
      <c r="E11" s="7"/>
      <c r="F11" s="13"/>
      <c r="G11" s="7"/>
      <c r="H11" s="7"/>
      <c r="I11" s="7"/>
      <c r="J11" s="8"/>
    </row>
    <row r="12" spans="2:10" ht="14.45" x14ac:dyDescent="0.3">
      <c r="B12" s="6"/>
      <c r="C12" s="7"/>
      <c r="D12" s="7"/>
      <c r="E12" s="7"/>
      <c r="F12" s="7"/>
      <c r="G12" s="7"/>
      <c r="H12" s="7"/>
      <c r="I12" s="7"/>
      <c r="J12" s="8"/>
    </row>
    <row r="13" spans="2:10" ht="14.45" x14ac:dyDescent="0.3">
      <c r="B13" s="6"/>
      <c r="C13" s="7"/>
      <c r="D13" s="7"/>
      <c r="E13" s="7"/>
      <c r="F13" s="7"/>
      <c r="G13" s="7"/>
      <c r="H13" s="7"/>
      <c r="I13" s="7"/>
      <c r="J13" s="8"/>
    </row>
    <row r="14" spans="2:10" ht="14.45" x14ac:dyDescent="0.3">
      <c r="B14" s="6"/>
      <c r="C14" s="7"/>
      <c r="D14" s="7"/>
      <c r="E14" s="7"/>
      <c r="F14" s="7"/>
      <c r="G14" s="7"/>
      <c r="H14" s="7"/>
      <c r="I14" s="7"/>
      <c r="J14" s="8"/>
    </row>
    <row r="15" spans="2:10" ht="14.45" x14ac:dyDescent="0.3">
      <c r="B15" s="6"/>
      <c r="C15" s="7"/>
      <c r="D15" s="7"/>
      <c r="E15" s="7"/>
      <c r="F15" s="7"/>
      <c r="G15" s="7"/>
      <c r="H15" s="7"/>
      <c r="I15" s="7"/>
      <c r="J15" s="8"/>
    </row>
    <row r="16" spans="2:10" ht="14.45" x14ac:dyDescent="0.3">
      <c r="B16" s="6"/>
      <c r="C16" s="7"/>
      <c r="D16" s="7"/>
      <c r="E16" s="7"/>
      <c r="F16" s="7"/>
      <c r="G16" s="7"/>
      <c r="H16" s="7"/>
      <c r="I16" s="7"/>
      <c r="J16" s="8"/>
    </row>
    <row r="17" spans="2:10" ht="14.45" x14ac:dyDescent="0.3">
      <c r="B17" s="6"/>
      <c r="C17" s="7"/>
      <c r="D17" s="7"/>
      <c r="E17" s="7"/>
      <c r="F17" s="7"/>
      <c r="G17" s="7"/>
      <c r="H17" s="7"/>
      <c r="I17" s="7"/>
      <c r="J17" s="8"/>
    </row>
    <row r="18" spans="2:10" ht="14.45" x14ac:dyDescent="0.3">
      <c r="B18" s="6"/>
      <c r="C18" s="7"/>
      <c r="D18" s="7"/>
      <c r="E18" s="7"/>
      <c r="F18" s="7"/>
      <c r="G18" s="7"/>
      <c r="H18" s="7"/>
      <c r="I18" s="7"/>
      <c r="J18" s="8"/>
    </row>
    <row r="19" spans="2:10" ht="14.45" x14ac:dyDescent="0.3">
      <c r="B19" s="6"/>
      <c r="C19" s="7"/>
      <c r="D19" s="7"/>
      <c r="E19" s="7"/>
      <c r="F19" s="7"/>
      <c r="G19" s="7"/>
      <c r="H19" s="7"/>
      <c r="I19" s="7"/>
      <c r="J19" s="8"/>
    </row>
    <row r="20" spans="2:10" ht="14.45" x14ac:dyDescent="0.3">
      <c r="B20" s="6"/>
      <c r="C20" s="7"/>
      <c r="D20" s="7"/>
      <c r="E20" s="7"/>
      <c r="F20" s="7"/>
      <c r="G20" s="7"/>
      <c r="H20" s="7"/>
      <c r="I20" s="7"/>
      <c r="J20" s="8"/>
    </row>
    <row r="21" spans="2:10" ht="14.65" x14ac:dyDescent="0.35">
      <c r="B21" s="6"/>
      <c r="C21" s="7"/>
      <c r="D21" s="7"/>
      <c r="E21" s="7"/>
      <c r="F21" s="7"/>
      <c r="G21" s="7"/>
      <c r="H21" s="7"/>
      <c r="I21" s="7"/>
      <c r="J21" s="8"/>
    </row>
    <row r="22" spans="2:10" ht="14.65" x14ac:dyDescent="0.35">
      <c r="B22" s="6"/>
      <c r="C22" s="7"/>
      <c r="D22" s="7"/>
      <c r="E22" s="7"/>
      <c r="F22" s="14" t="s">
        <v>14</v>
      </c>
      <c r="G22" s="7"/>
      <c r="H22" s="7"/>
      <c r="I22" s="7"/>
      <c r="J22" s="8"/>
    </row>
    <row r="23" spans="2:10" ht="14.65" x14ac:dyDescent="0.35">
      <c r="B23" s="6"/>
      <c r="C23" s="7"/>
      <c r="D23" s="7"/>
      <c r="E23" s="7"/>
      <c r="F23" s="15"/>
      <c r="G23" s="7"/>
      <c r="H23" s="7"/>
      <c r="I23" s="7"/>
      <c r="J23" s="8"/>
    </row>
    <row r="24" spans="2:10" ht="14.65" x14ac:dyDescent="0.35">
      <c r="B24" s="6"/>
      <c r="C24" s="7"/>
      <c r="D24" s="286" t="s">
        <v>15</v>
      </c>
      <c r="E24" s="282" t="s">
        <v>16</v>
      </c>
      <c r="F24" s="282"/>
      <c r="G24" s="282"/>
      <c r="H24" s="282"/>
      <c r="I24" s="7"/>
      <c r="J24" s="8"/>
    </row>
    <row r="25" spans="2:10" ht="14.65" x14ac:dyDescent="0.35">
      <c r="B25" s="6"/>
      <c r="C25" s="7"/>
      <c r="D25" s="7"/>
      <c r="E25" s="16"/>
      <c r="F25" s="16"/>
      <c r="G25" s="16"/>
      <c r="H25" s="7"/>
      <c r="I25" s="7"/>
      <c r="J25" s="8"/>
    </row>
    <row r="26" spans="2:10" ht="14.65" x14ac:dyDescent="0.35">
      <c r="B26" s="6"/>
      <c r="C26" s="7"/>
      <c r="D26" s="286" t="s">
        <v>17</v>
      </c>
      <c r="E26" s="282"/>
      <c r="F26" s="282"/>
      <c r="G26" s="282"/>
      <c r="H26" s="282"/>
      <c r="I26" s="7"/>
      <c r="J26" s="8"/>
    </row>
    <row r="27" spans="2:10" ht="14.65" x14ac:dyDescent="0.35">
      <c r="B27" s="6"/>
      <c r="C27" s="7"/>
      <c r="D27" s="17"/>
      <c r="E27" s="17"/>
      <c r="F27" s="17"/>
      <c r="G27" s="17"/>
      <c r="H27" s="17"/>
      <c r="I27" s="7"/>
      <c r="J27" s="8"/>
    </row>
    <row r="28" spans="2:10" ht="14.65" x14ac:dyDescent="0.35">
      <c r="B28" s="6"/>
      <c r="C28" s="7"/>
      <c r="D28" s="286" t="s">
        <v>18</v>
      </c>
      <c r="E28" s="282" t="s">
        <v>16</v>
      </c>
      <c r="F28" s="282"/>
      <c r="G28" s="282"/>
      <c r="H28" s="282"/>
      <c r="I28" s="7"/>
      <c r="J28" s="8"/>
    </row>
    <row r="29" spans="2:10" ht="14.65" x14ac:dyDescent="0.35">
      <c r="B29" s="6"/>
      <c r="C29" s="7"/>
      <c r="D29" s="17"/>
      <c r="E29" s="17"/>
      <c r="F29" s="17"/>
      <c r="G29" s="17"/>
      <c r="H29" s="17"/>
      <c r="I29" s="7"/>
      <c r="J29" s="8"/>
    </row>
    <row r="30" spans="2:10" ht="14.65" x14ac:dyDescent="0.35">
      <c r="B30" s="6"/>
      <c r="C30" s="7"/>
      <c r="D30" s="286" t="s">
        <v>19</v>
      </c>
      <c r="E30" s="282" t="s">
        <v>16</v>
      </c>
      <c r="F30" s="282"/>
      <c r="G30" s="282"/>
      <c r="H30" s="282"/>
      <c r="I30" s="7"/>
      <c r="J30" s="8"/>
    </row>
    <row r="31" spans="2:10" ht="14.65" x14ac:dyDescent="0.35">
      <c r="B31" s="6"/>
      <c r="C31" s="7"/>
      <c r="D31" s="17"/>
      <c r="E31" s="17"/>
      <c r="F31" s="17"/>
      <c r="G31" s="17"/>
      <c r="H31" s="17"/>
      <c r="I31" s="7"/>
      <c r="J31" s="8"/>
    </row>
    <row r="32" spans="2:10" ht="14.65" x14ac:dyDescent="0.35">
      <c r="B32" s="6"/>
      <c r="C32" s="7"/>
      <c r="D32" s="286" t="s">
        <v>20</v>
      </c>
      <c r="E32" s="282" t="s">
        <v>16</v>
      </c>
      <c r="F32" s="282"/>
      <c r="G32" s="282"/>
      <c r="H32" s="282"/>
      <c r="I32" s="7"/>
      <c r="J32" s="8"/>
    </row>
    <row r="33" spans="1:18" ht="14.65" x14ac:dyDescent="0.35">
      <c r="B33" s="6"/>
      <c r="C33" s="7"/>
      <c r="D33" s="16"/>
      <c r="E33" s="16"/>
      <c r="F33" s="16"/>
      <c r="G33" s="16"/>
      <c r="H33" s="16"/>
      <c r="I33" s="7"/>
      <c r="J33" s="8"/>
    </row>
    <row r="34" spans="1:18" ht="14.65" x14ac:dyDescent="0.35">
      <c r="B34" s="6"/>
      <c r="C34" s="7"/>
      <c r="D34" s="286" t="s">
        <v>21</v>
      </c>
      <c r="E34" s="282" t="s">
        <v>16</v>
      </c>
      <c r="F34" s="282"/>
      <c r="G34" s="282"/>
      <c r="H34" s="282"/>
      <c r="I34" s="7"/>
      <c r="J34" s="8"/>
    </row>
    <row r="35" spans="1:18" ht="14.65" x14ac:dyDescent="0.35">
      <c r="B35" s="6"/>
      <c r="C35" s="7"/>
      <c r="D35" s="7"/>
      <c r="E35" s="7"/>
      <c r="F35" s="7"/>
      <c r="G35" s="7"/>
      <c r="H35" s="7"/>
      <c r="I35" s="7"/>
      <c r="J35" s="8"/>
    </row>
    <row r="36" spans="1:18" ht="14.65" x14ac:dyDescent="0.35">
      <c r="B36" s="6"/>
      <c r="C36" s="7"/>
      <c r="D36" s="284" t="s">
        <v>22</v>
      </c>
      <c r="E36" s="285"/>
      <c r="F36" s="285"/>
      <c r="G36" s="285"/>
      <c r="H36" s="285"/>
      <c r="I36" s="7"/>
      <c r="J36" s="8"/>
    </row>
    <row r="37" spans="1:18" ht="14.65" x14ac:dyDescent="0.35">
      <c r="B37" s="6"/>
      <c r="C37" s="7"/>
      <c r="D37" s="7"/>
      <c r="E37" s="7"/>
      <c r="F37" s="15"/>
      <c r="G37" s="7"/>
      <c r="H37" s="7"/>
      <c r="I37" s="7"/>
      <c r="J37" s="8"/>
    </row>
    <row r="38" spans="1:18" ht="14.45" x14ac:dyDescent="0.3">
      <c r="B38" s="6"/>
      <c r="C38" s="7"/>
      <c r="D38" s="284" t="s">
        <v>1434</v>
      </c>
      <c r="E38" s="285"/>
      <c r="F38" s="285"/>
      <c r="G38" s="285"/>
      <c r="H38" s="285"/>
      <c r="I38" s="7"/>
      <c r="J38" s="8"/>
    </row>
    <row r="39" spans="1:18" ht="14.45" x14ac:dyDescent="0.3">
      <c r="B39" s="6"/>
      <c r="C39" s="7"/>
      <c r="D39" s="140"/>
      <c r="E39" s="140"/>
      <c r="F39" s="140"/>
      <c r="G39" s="140"/>
      <c r="H39" s="140"/>
      <c r="I39" s="7"/>
      <c r="J39" s="8"/>
    </row>
    <row r="40" spans="1:18" s="228" customFormat="1" ht="14.45" x14ac:dyDescent="0.3">
      <c r="A40" s="2"/>
      <c r="B40" s="6"/>
      <c r="C40" s="7"/>
      <c r="D40" s="281" t="s">
        <v>1689</v>
      </c>
      <c r="E40" s="282" t="s">
        <v>16</v>
      </c>
      <c r="F40" s="282"/>
      <c r="G40" s="282"/>
      <c r="H40" s="282"/>
      <c r="I40" s="7"/>
      <c r="J40" s="8"/>
      <c r="K40" s="2"/>
      <c r="L40" s="2"/>
      <c r="M40" s="2"/>
      <c r="N40" s="2"/>
      <c r="O40" s="2"/>
      <c r="P40" s="2"/>
      <c r="Q40" s="2"/>
      <c r="R40" s="2"/>
    </row>
    <row r="41" spans="1:18" s="228" customFormat="1" ht="14.45" x14ac:dyDescent="0.3">
      <c r="A41" s="2"/>
      <c r="B41" s="6"/>
      <c r="C41" s="7"/>
      <c r="D41" s="7"/>
      <c r="E41" s="246"/>
      <c r="F41" s="246"/>
      <c r="G41" s="246"/>
      <c r="H41" s="246"/>
      <c r="I41" s="7"/>
      <c r="J41" s="8"/>
      <c r="K41" s="2"/>
      <c r="L41" s="2"/>
      <c r="M41" s="2"/>
      <c r="N41" s="2"/>
      <c r="O41" s="2"/>
      <c r="P41" s="2"/>
      <c r="Q41" s="2"/>
      <c r="R41" s="2"/>
    </row>
    <row r="42" spans="1:18" s="228" customFormat="1" ht="14.45" x14ac:dyDescent="0.3">
      <c r="A42" s="2"/>
      <c r="B42" s="6"/>
      <c r="C42" s="7"/>
      <c r="D42" s="281" t="s">
        <v>1728</v>
      </c>
      <c r="E42" s="282"/>
      <c r="F42" s="282"/>
      <c r="G42" s="282"/>
      <c r="H42" s="282"/>
      <c r="I42" s="7"/>
      <c r="J42" s="8"/>
      <c r="K42" s="2"/>
      <c r="L42" s="2"/>
      <c r="M42" s="2"/>
      <c r="N42" s="2"/>
      <c r="O42" s="2"/>
      <c r="P42" s="2"/>
      <c r="Q42" s="2"/>
      <c r="R42" s="2"/>
    </row>
    <row r="43" spans="1:18"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topLeftCell="A19" zoomScale="80" zoomScaleNormal="80" workbookViewId="0">
      <selection activeCell="C73" sqref="C73"/>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1489</v>
      </c>
      <c r="D9" s="24"/>
      <c r="E9" s="24"/>
      <c r="F9" s="24"/>
      <c r="G9" s="24"/>
      <c r="H9" s="24"/>
      <c r="I9" s="7"/>
      <c r="J9" s="8"/>
      <c r="M9" s="22"/>
      <c r="N9" s="7"/>
    </row>
    <row r="10" spans="1:14" x14ac:dyDescent="0.25">
      <c r="B10" s="6"/>
      <c r="C10" s="23" t="s">
        <v>1490</v>
      </c>
      <c r="D10" s="29"/>
      <c r="E10" s="29"/>
      <c r="F10" s="24"/>
      <c r="G10" s="24"/>
      <c r="H10" s="24"/>
      <c r="I10" s="7"/>
      <c r="J10" s="8"/>
      <c r="M10" s="22"/>
      <c r="N10" s="7"/>
    </row>
    <row r="11" spans="1:14" ht="14.45" x14ac:dyDescent="0.3">
      <c r="B11" s="6"/>
      <c r="C11" s="23" t="s">
        <v>1491</v>
      </c>
      <c r="D11" s="24"/>
      <c r="E11" s="24"/>
      <c r="F11" s="24"/>
      <c r="G11" s="24"/>
      <c r="H11" s="24"/>
      <c r="I11" s="7"/>
      <c r="J11" s="8"/>
      <c r="M11" s="22"/>
      <c r="N11" s="22"/>
    </row>
    <row r="12" spans="1:14" ht="14.45" x14ac:dyDescent="0.3">
      <c r="B12" s="6"/>
      <c r="C12" s="23"/>
      <c r="D12" s="23" t="s">
        <v>1492</v>
      </c>
      <c r="E12" s="24"/>
      <c r="F12" s="24"/>
      <c r="G12" s="24"/>
      <c r="H12" s="24"/>
      <c r="I12" s="7"/>
      <c r="J12" s="8"/>
      <c r="M12" s="22"/>
      <c r="N12" s="22"/>
    </row>
    <row r="13" spans="1:14" ht="14.45" x14ac:dyDescent="0.3">
      <c r="B13" s="6"/>
      <c r="C13" s="23"/>
      <c r="D13" s="23" t="s">
        <v>1493</v>
      </c>
      <c r="E13" s="24"/>
      <c r="F13" s="24"/>
      <c r="G13" s="24"/>
      <c r="H13" s="24"/>
      <c r="I13" s="7"/>
      <c r="J13" s="8"/>
      <c r="M13" s="22"/>
      <c r="N13" s="23"/>
    </row>
    <row r="14" spans="1:14" ht="14.45" x14ac:dyDescent="0.3">
      <c r="B14" s="6"/>
      <c r="C14" s="23"/>
      <c r="D14" s="23" t="s">
        <v>25</v>
      </c>
      <c r="E14" s="24"/>
      <c r="F14" s="24"/>
      <c r="G14" s="24"/>
      <c r="H14" s="24"/>
      <c r="I14" s="7"/>
      <c r="J14" s="8"/>
      <c r="M14" s="22"/>
      <c r="N14" s="23"/>
    </row>
    <row r="15" spans="1:14" s="2" customFormat="1" ht="14.45" x14ac:dyDescent="0.3">
      <c r="B15" s="6"/>
      <c r="C15" s="23"/>
      <c r="D15" s="23" t="s">
        <v>26</v>
      </c>
      <c r="E15" s="24"/>
      <c r="F15" s="24"/>
      <c r="G15" s="24"/>
      <c r="H15" s="24"/>
      <c r="I15" s="24"/>
      <c r="J15" s="25"/>
      <c r="M15" s="22"/>
      <c r="N15" s="23"/>
    </row>
    <row r="16" spans="1:14" s="2" customFormat="1" ht="14.45" x14ac:dyDescent="0.3">
      <c r="B16" s="26"/>
      <c r="C16" s="23"/>
      <c r="D16" s="23" t="s">
        <v>27</v>
      </c>
      <c r="E16" s="24"/>
      <c r="F16" s="23"/>
      <c r="G16" s="23"/>
      <c r="H16" s="23"/>
      <c r="I16" s="22"/>
      <c r="J16" s="27"/>
      <c r="M16" s="22"/>
      <c r="N16" s="22"/>
    </row>
    <row r="17" spans="2:14" s="2" customFormat="1" ht="14.45" x14ac:dyDescent="0.3">
      <c r="B17" s="6"/>
      <c r="C17" s="23" t="s">
        <v>1494</v>
      </c>
      <c r="D17" s="23"/>
      <c r="E17" s="23"/>
      <c r="F17" s="28"/>
      <c r="G17" s="28"/>
      <c r="H17" s="28"/>
      <c r="I17" s="28"/>
      <c r="J17" s="8"/>
      <c r="M17" s="22"/>
      <c r="N17" s="23"/>
    </row>
    <row r="18" spans="2:14" s="2" customFormat="1" ht="14.45" x14ac:dyDescent="0.3">
      <c r="B18" s="6"/>
      <c r="C18" s="29" t="s">
        <v>1495</v>
      </c>
      <c r="D18" s="29"/>
      <c r="E18" s="24"/>
      <c r="F18" s="28"/>
      <c r="G18" s="28"/>
      <c r="H18" s="28"/>
      <c r="I18" s="28"/>
      <c r="J18" s="8"/>
      <c r="M18" s="22"/>
      <c r="N18" s="23"/>
    </row>
    <row r="19" spans="2:14" s="2" customFormat="1" ht="14.45" x14ac:dyDescent="0.3">
      <c r="B19" s="6"/>
      <c r="C19" s="23" t="s">
        <v>1496</v>
      </c>
      <c r="D19" s="23"/>
      <c r="E19" s="24"/>
      <c r="F19" s="28"/>
      <c r="G19" s="28"/>
      <c r="H19" s="28"/>
      <c r="I19" s="28"/>
      <c r="J19" s="8"/>
      <c r="M19" s="22"/>
      <c r="N19" s="23"/>
    </row>
    <row r="20" spans="2:14" s="29" customFormat="1" ht="14.45" x14ac:dyDescent="0.3">
      <c r="B20" s="30"/>
      <c r="C20" s="23"/>
      <c r="D20" s="23" t="s">
        <v>28</v>
      </c>
      <c r="E20" s="24"/>
      <c r="F20" s="31"/>
      <c r="G20" s="31"/>
      <c r="H20" s="31"/>
      <c r="I20" s="31"/>
      <c r="J20" s="25"/>
      <c r="M20" s="23"/>
      <c r="N20" s="7"/>
    </row>
    <row r="21" spans="2:14" s="2" customFormat="1" ht="14.45" x14ac:dyDescent="0.3">
      <c r="B21" s="6"/>
      <c r="C21" s="23"/>
      <c r="D21" s="23" t="s">
        <v>29</v>
      </c>
      <c r="E21" s="24"/>
      <c r="F21" s="31"/>
      <c r="G21" s="31"/>
      <c r="H21" s="31"/>
      <c r="I21" s="14"/>
      <c r="J21" s="8"/>
      <c r="M21" s="22"/>
      <c r="N21" s="22"/>
    </row>
    <row r="22" spans="2:14" s="2" customFormat="1" ht="14.45" x14ac:dyDescent="0.3">
      <c r="B22" s="6"/>
      <c r="C22" s="23" t="s">
        <v>1497</v>
      </c>
      <c r="D22" s="24"/>
      <c r="E22" s="24"/>
      <c r="F22" s="31"/>
      <c r="G22" s="31"/>
      <c r="H22" s="31"/>
      <c r="I22" s="14"/>
      <c r="J22" s="8"/>
      <c r="M22" s="23"/>
      <c r="N22" s="22"/>
    </row>
    <row r="23" spans="2:14" s="2" customFormat="1" ht="14.45" x14ac:dyDescent="0.3">
      <c r="B23" s="6"/>
      <c r="C23" s="23"/>
      <c r="D23" s="23" t="s">
        <v>30</v>
      </c>
      <c r="E23" s="23"/>
      <c r="F23" s="31"/>
      <c r="G23" s="31"/>
      <c r="H23" s="31"/>
      <c r="I23" s="14"/>
      <c r="J23" s="8"/>
    </row>
    <row r="24" spans="2:14" s="2" customFormat="1" ht="14.45" x14ac:dyDescent="0.3">
      <c r="B24" s="6"/>
      <c r="C24" s="23" t="s">
        <v>1498</v>
      </c>
      <c r="D24" s="23"/>
      <c r="E24" s="23"/>
      <c r="F24" s="31"/>
      <c r="G24" s="31"/>
      <c r="H24" s="31"/>
      <c r="I24" s="14"/>
      <c r="J24" s="8"/>
    </row>
    <row r="25" spans="2:14" s="2" customFormat="1" ht="15" customHeight="1" x14ac:dyDescent="0.25">
      <c r="B25" s="6"/>
      <c r="C25" s="287" t="s">
        <v>1500</v>
      </c>
      <c r="D25" s="287"/>
      <c r="E25" s="287"/>
      <c r="F25" s="287"/>
      <c r="G25" s="287"/>
      <c r="H25" s="287"/>
      <c r="I25" s="14"/>
      <c r="J25" s="8"/>
    </row>
    <row r="26" spans="2:14" s="2" customFormat="1" x14ac:dyDescent="0.25">
      <c r="B26" s="6"/>
      <c r="C26" s="287"/>
      <c r="D26" s="287"/>
      <c r="E26" s="287"/>
      <c r="F26" s="287"/>
      <c r="G26" s="287"/>
      <c r="H26" s="287"/>
      <c r="I26" s="14"/>
      <c r="J26" s="8"/>
    </row>
    <row r="27" spans="2:14" s="2" customFormat="1" x14ac:dyDescent="0.25">
      <c r="B27" s="6"/>
      <c r="C27" s="287" t="s">
        <v>1499</v>
      </c>
      <c r="D27" s="287"/>
      <c r="E27" s="287"/>
      <c r="F27" s="287"/>
      <c r="G27" s="287"/>
      <c r="H27" s="287"/>
      <c r="I27" s="14"/>
      <c r="J27" s="8"/>
    </row>
    <row r="28" spans="2:14" s="2" customFormat="1" x14ac:dyDescent="0.25">
      <c r="B28" s="6"/>
      <c r="C28" s="287"/>
      <c r="D28" s="287"/>
      <c r="E28" s="287"/>
      <c r="F28" s="287"/>
      <c r="G28" s="287"/>
      <c r="H28" s="287"/>
      <c r="I28" s="14"/>
      <c r="J28" s="8"/>
    </row>
    <row r="29" spans="2:14" s="2" customFormat="1" x14ac:dyDescent="0.25">
      <c r="B29" s="6"/>
      <c r="C29" s="287" t="s">
        <v>1501</v>
      </c>
      <c r="D29" s="287"/>
      <c r="E29" s="287"/>
      <c r="F29" s="287"/>
      <c r="G29" s="287"/>
      <c r="H29" s="287"/>
      <c r="I29" s="14"/>
      <c r="J29" s="8"/>
    </row>
    <row r="30" spans="2:14" s="2" customFormat="1" x14ac:dyDescent="0.25">
      <c r="B30" s="6"/>
      <c r="C30" s="287"/>
      <c r="D30" s="287"/>
      <c r="E30" s="287"/>
      <c r="F30" s="287"/>
      <c r="G30" s="287"/>
      <c r="H30" s="287"/>
      <c r="I30" s="14"/>
      <c r="J30" s="8"/>
    </row>
    <row r="31" spans="2:14" s="2" customFormat="1" ht="14.45" x14ac:dyDescent="0.3">
      <c r="B31" s="6"/>
      <c r="C31" s="23" t="s">
        <v>1505</v>
      </c>
      <c r="D31" s="23"/>
      <c r="E31" s="23"/>
      <c r="F31" s="31"/>
      <c r="G31" s="31"/>
      <c r="H31" s="31"/>
      <c r="I31" s="14"/>
      <c r="J31" s="8"/>
    </row>
    <row r="32" spans="2:14" s="2" customFormat="1" ht="14.45" x14ac:dyDescent="0.3">
      <c r="B32" s="6"/>
      <c r="C32" s="23"/>
      <c r="D32" s="23" t="s">
        <v>1502</v>
      </c>
      <c r="E32" s="23"/>
      <c r="F32" s="31"/>
      <c r="G32" s="31"/>
      <c r="H32" s="31"/>
      <c r="I32" s="14"/>
      <c r="J32" s="8"/>
    </row>
    <row r="33" spans="2:20" s="2" customFormat="1" ht="14.45" x14ac:dyDescent="0.3">
      <c r="B33" s="6"/>
      <c r="C33" s="23"/>
      <c r="D33" s="23" t="s">
        <v>1503</v>
      </c>
      <c r="E33" s="23"/>
      <c r="F33" s="31"/>
      <c r="G33" s="31"/>
      <c r="H33" s="31"/>
      <c r="I33" s="14"/>
      <c r="J33" s="8"/>
    </row>
    <row r="34" spans="2:20" s="2" customFormat="1" ht="14.45" x14ac:dyDescent="0.3">
      <c r="B34" s="6"/>
      <c r="C34" s="23"/>
      <c r="D34" s="23" t="s">
        <v>1504</v>
      </c>
      <c r="E34" s="23"/>
      <c r="F34" s="31"/>
      <c r="G34" s="31"/>
      <c r="H34" s="31"/>
      <c r="I34" s="14"/>
      <c r="J34" s="8"/>
    </row>
    <row r="35" spans="2:20" s="2" customFormat="1" ht="14.45" x14ac:dyDescent="0.3">
      <c r="B35" s="6"/>
      <c r="C35" s="23"/>
      <c r="D35" s="22"/>
      <c r="E35" s="22"/>
      <c r="F35" s="14"/>
      <c r="G35" s="14"/>
      <c r="H35" s="14"/>
      <c r="I35" s="14"/>
      <c r="J35" s="8"/>
    </row>
    <row r="36" spans="2:20" s="2" customFormat="1" ht="14.45" x14ac:dyDescent="0.3">
      <c r="B36" s="6"/>
      <c r="C36" s="23"/>
      <c r="D36" s="22"/>
      <c r="E36" s="22"/>
      <c r="F36" s="14"/>
      <c r="G36" s="14"/>
      <c r="H36" s="14"/>
      <c r="I36" s="14"/>
      <c r="J36" s="8"/>
    </row>
    <row r="37" spans="2:20" s="2" customFormat="1" ht="14.45" x14ac:dyDescent="0.3">
      <c r="B37" s="6"/>
      <c r="C37" s="23"/>
      <c r="D37" s="22"/>
      <c r="E37" s="22"/>
      <c r="F37" s="14"/>
      <c r="G37" s="14"/>
      <c r="H37" s="14"/>
      <c r="I37" s="14"/>
      <c r="J37" s="8"/>
    </row>
    <row r="38" spans="2:20" s="2" customFormat="1" ht="14.45" x14ac:dyDescent="0.3">
      <c r="B38" s="6"/>
      <c r="C38" s="23"/>
      <c r="D38" s="22"/>
      <c r="E38" s="22"/>
      <c r="F38" s="14"/>
      <c r="G38" s="14"/>
      <c r="H38" s="14"/>
      <c r="I38" s="14"/>
      <c r="J38" s="8"/>
    </row>
    <row r="39" spans="2:20" s="2" customFormat="1" thickBot="1" x14ac:dyDescent="0.35">
      <c r="B39" s="18"/>
      <c r="C39" s="32"/>
      <c r="D39" s="33"/>
      <c r="E39" s="19"/>
      <c r="F39" s="19"/>
      <c r="G39" s="19"/>
      <c r="H39" s="19"/>
      <c r="I39" s="19"/>
      <c r="J39" s="20"/>
    </row>
    <row r="40" spans="2:20" thickBot="1" x14ac:dyDescent="0.35"/>
    <row r="41" spans="2:20" ht="14.45" x14ac:dyDescent="0.3">
      <c r="B41" s="3"/>
      <c r="C41" s="4"/>
      <c r="D41" s="4"/>
      <c r="E41" s="4"/>
      <c r="F41" s="4"/>
      <c r="G41" s="4"/>
      <c r="H41" s="4"/>
      <c r="I41" s="4"/>
      <c r="J41" s="5"/>
      <c r="S41" s="2"/>
      <c r="T41" s="2"/>
    </row>
    <row r="42" spans="2:20" ht="14.45" x14ac:dyDescent="0.3">
      <c r="B42" s="6"/>
      <c r="C42" s="7"/>
      <c r="D42" s="7"/>
      <c r="E42" s="7"/>
      <c r="F42" s="7"/>
      <c r="G42" s="7"/>
      <c r="H42" s="7"/>
      <c r="I42" s="7"/>
      <c r="J42" s="8"/>
      <c r="S42" s="2"/>
      <c r="T42" s="2"/>
    </row>
    <row r="43" spans="2:20" ht="14.45" x14ac:dyDescent="0.3">
      <c r="B43" s="6"/>
      <c r="C43" s="7"/>
      <c r="D43" s="7"/>
      <c r="E43" s="7"/>
      <c r="F43" s="7"/>
      <c r="G43" s="7"/>
      <c r="H43" s="7"/>
      <c r="I43" s="7"/>
      <c r="J43" s="8"/>
      <c r="S43" s="2"/>
      <c r="T43" s="2"/>
    </row>
    <row r="44" spans="2:20" ht="14.45" x14ac:dyDescent="0.3">
      <c r="B44" s="6"/>
      <c r="C44" s="7"/>
      <c r="D44" s="7"/>
      <c r="E44" s="7"/>
      <c r="F44" s="7"/>
      <c r="G44" s="7"/>
      <c r="H44" s="7"/>
      <c r="I44" s="7"/>
      <c r="J44" s="8"/>
      <c r="S44" s="2"/>
      <c r="T44" s="2"/>
    </row>
    <row r="45" spans="2:20" ht="14.45" x14ac:dyDescent="0.3">
      <c r="B45" s="6"/>
      <c r="C45" s="34" t="s">
        <v>31</v>
      </c>
      <c r="D45" s="7"/>
      <c r="E45" s="7"/>
      <c r="F45" s="35"/>
      <c r="G45" s="7"/>
      <c r="H45" s="7"/>
      <c r="I45" s="7"/>
      <c r="J45" s="8"/>
      <c r="S45" s="2"/>
      <c r="T45" s="2"/>
    </row>
    <row r="46" spans="2:20" ht="14.45" x14ac:dyDescent="0.3">
      <c r="B46" s="6"/>
      <c r="C46" s="7"/>
      <c r="D46" s="7"/>
      <c r="E46" s="7"/>
      <c r="F46" s="22"/>
      <c r="G46" s="7"/>
      <c r="H46" s="7"/>
      <c r="I46" s="7"/>
      <c r="J46" s="8"/>
      <c r="S46" s="2"/>
      <c r="T46" s="2"/>
    </row>
    <row r="47" spans="2:20" ht="14.45" x14ac:dyDescent="0.3">
      <c r="B47" s="6"/>
      <c r="C47" s="7" t="s">
        <v>32</v>
      </c>
      <c r="D47" s="7"/>
      <c r="E47" s="7"/>
      <c r="F47" s="11"/>
      <c r="G47" s="7" t="s">
        <v>33</v>
      </c>
      <c r="H47" s="11"/>
      <c r="I47" s="11"/>
      <c r="J47" s="8"/>
      <c r="S47" s="2"/>
      <c r="T47" s="2"/>
    </row>
    <row r="48" spans="2:20" ht="14.45" x14ac:dyDescent="0.3">
      <c r="B48" s="6"/>
      <c r="C48" s="7" t="s">
        <v>34</v>
      </c>
      <c r="D48" s="7"/>
      <c r="E48" s="7"/>
      <c r="F48" s="11"/>
      <c r="G48" s="7" t="s">
        <v>35</v>
      </c>
      <c r="H48" s="11"/>
      <c r="I48" s="11"/>
      <c r="J48" s="8"/>
      <c r="S48" s="2"/>
      <c r="T48" s="2"/>
    </row>
    <row r="49" spans="2:20" ht="14.45" x14ac:dyDescent="0.3">
      <c r="B49" s="6"/>
      <c r="C49" s="7">
        <v>3</v>
      </c>
      <c r="D49" s="7"/>
      <c r="E49" s="7"/>
      <c r="F49" s="11"/>
      <c r="G49" s="7" t="s">
        <v>36</v>
      </c>
      <c r="H49" s="11"/>
      <c r="I49" s="11"/>
      <c r="J49" s="8"/>
      <c r="S49" s="2"/>
      <c r="T49" s="2"/>
    </row>
    <row r="50" spans="2:20" ht="25.9" x14ac:dyDescent="0.3">
      <c r="B50" s="6"/>
      <c r="C50" s="7"/>
      <c r="D50" s="7"/>
      <c r="E50" s="7"/>
      <c r="F50" s="12"/>
      <c r="G50" s="12"/>
      <c r="H50" s="12"/>
      <c r="I50" s="12"/>
      <c r="J50" s="8"/>
      <c r="S50" s="2"/>
      <c r="T50" s="2"/>
    </row>
    <row r="51" spans="2:20" ht="14.45" x14ac:dyDescent="0.3">
      <c r="B51" s="6"/>
      <c r="C51" s="22"/>
      <c r="D51" s="7"/>
      <c r="E51" s="7"/>
      <c r="F51" s="7"/>
      <c r="G51" s="7"/>
      <c r="H51" s="7"/>
      <c r="I51" s="7"/>
      <c r="J51" s="8"/>
      <c r="S51" s="2"/>
      <c r="T51" s="2"/>
    </row>
    <row r="52" spans="2:20" ht="14.45" x14ac:dyDescent="0.3">
      <c r="B52" s="6"/>
      <c r="C52" s="22"/>
      <c r="D52" s="7"/>
      <c r="E52" s="7"/>
      <c r="F52" s="7"/>
      <c r="G52" s="7"/>
      <c r="H52" s="7"/>
      <c r="I52" s="7"/>
      <c r="J52" s="8"/>
      <c r="S52" s="2"/>
      <c r="T52" s="2"/>
    </row>
    <row r="53" spans="2:20" ht="14.45" x14ac:dyDescent="0.3">
      <c r="B53" s="6"/>
      <c r="C53" s="22"/>
      <c r="D53" s="22"/>
      <c r="E53" s="7"/>
      <c r="F53" s="35"/>
      <c r="G53" s="7"/>
      <c r="H53" s="7"/>
      <c r="I53" s="7"/>
      <c r="J53" s="8"/>
      <c r="S53" s="2"/>
      <c r="T53" s="2"/>
    </row>
    <row r="54" spans="2:20" ht="14.45" x14ac:dyDescent="0.3">
      <c r="B54" s="6"/>
      <c r="C54" s="22"/>
      <c r="D54" s="22"/>
      <c r="E54" s="7"/>
      <c r="F54" s="7"/>
      <c r="G54" s="7"/>
      <c r="H54" s="7"/>
      <c r="I54" s="7"/>
      <c r="J54" s="8"/>
      <c r="S54" s="2"/>
      <c r="T54" s="2"/>
    </row>
    <row r="55" spans="2:20" ht="14.45" x14ac:dyDescent="0.3">
      <c r="B55" s="6"/>
      <c r="C55" s="22"/>
      <c r="D55" s="23"/>
      <c r="E55" s="7"/>
      <c r="F55" s="7"/>
      <c r="G55" s="7"/>
      <c r="H55" s="7"/>
      <c r="I55" s="7"/>
      <c r="J55" s="8"/>
      <c r="S55" s="2"/>
      <c r="T55" s="2"/>
    </row>
    <row r="56" spans="2:20" ht="14.45" x14ac:dyDescent="0.3">
      <c r="B56" s="6"/>
      <c r="C56" s="22"/>
      <c r="D56" s="23"/>
      <c r="E56" s="7"/>
      <c r="F56" s="7"/>
      <c r="G56" s="7"/>
      <c r="H56" s="7"/>
      <c r="I56" s="7"/>
      <c r="J56" s="8"/>
      <c r="S56" s="2"/>
      <c r="T56" s="2"/>
    </row>
    <row r="57" spans="2:20" ht="14.45" x14ac:dyDescent="0.3">
      <c r="B57" s="6"/>
      <c r="C57" s="22"/>
      <c r="D57" s="23"/>
      <c r="E57" s="24"/>
      <c r="F57" s="24"/>
      <c r="G57" s="24"/>
      <c r="H57" s="24"/>
      <c r="I57" s="24"/>
      <c r="J57" s="25"/>
      <c r="S57" s="2"/>
      <c r="T57" s="2"/>
    </row>
    <row r="58" spans="2:20" ht="14.45" x14ac:dyDescent="0.3">
      <c r="B58" s="26"/>
      <c r="C58" s="22"/>
      <c r="D58" s="22"/>
      <c r="E58" s="22"/>
      <c r="F58" s="22"/>
      <c r="G58" s="22"/>
      <c r="H58" s="22"/>
      <c r="I58" s="22"/>
      <c r="J58" s="27"/>
      <c r="S58" s="2"/>
      <c r="T58" s="2"/>
    </row>
    <row r="59" spans="2:20" ht="14.45" x14ac:dyDescent="0.3">
      <c r="B59" s="6"/>
      <c r="C59" s="23"/>
      <c r="D59" s="7"/>
      <c r="E59" s="7"/>
      <c r="F59" s="7"/>
      <c r="G59" s="7"/>
      <c r="H59" s="7"/>
      <c r="I59" s="7"/>
      <c r="J59" s="8"/>
      <c r="S59" s="2"/>
      <c r="T59" s="2"/>
    </row>
    <row r="60" spans="2:20" ht="14.45" x14ac:dyDescent="0.3">
      <c r="B60" s="6"/>
      <c r="C60" s="22"/>
      <c r="D60" s="23"/>
      <c r="E60" s="24"/>
      <c r="F60" s="28"/>
      <c r="G60" s="28"/>
      <c r="H60" s="28"/>
      <c r="I60" s="28"/>
      <c r="J60" s="8"/>
      <c r="S60" s="2"/>
      <c r="T60" s="2"/>
    </row>
    <row r="61" spans="2:20" ht="14.45" x14ac:dyDescent="0.3">
      <c r="B61" s="6"/>
      <c r="C61" s="22"/>
      <c r="D61" s="23"/>
      <c r="E61" s="24"/>
      <c r="F61" s="28"/>
      <c r="G61" s="28"/>
      <c r="H61" s="28"/>
      <c r="I61" s="28"/>
      <c r="J61" s="8"/>
      <c r="S61" s="2"/>
      <c r="T61" s="2"/>
    </row>
    <row r="62" spans="2:20" ht="14.45" x14ac:dyDescent="0.3">
      <c r="B62" s="30"/>
      <c r="C62" s="23"/>
      <c r="D62" s="7"/>
      <c r="E62" s="24"/>
      <c r="F62" s="31"/>
      <c r="G62" s="31"/>
      <c r="H62" s="31"/>
      <c r="I62" s="31"/>
      <c r="J62" s="25"/>
      <c r="S62" s="2"/>
      <c r="T62" s="2"/>
    </row>
    <row r="63" spans="2:20" ht="14.45" x14ac:dyDescent="0.3">
      <c r="B63" s="30"/>
      <c r="C63" s="23"/>
      <c r="D63" s="7"/>
      <c r="E63" s="24"/>
      <c r="F63" s="31"/>
      <c r="G63" s="31"/>
      <c r="H63" s="31"/>
      <c r="I63" s="31"/>
      <c r="J63" s="25"/>
      <c r="S63" s="2"/>
      <c r="T63" s="2"/>
    </row>
    <row r="64" spans="2:20" ht="14.45" x14ac:dyDescent="0.3">
      <c r="B64" s="30"/>
      <c r="C64" s="23"/>
      <c r="D64" s="7"/>
      <c r="E64" s="24"/>
      <c r="F64" s="31"/>
      <c r="G64" s="31"/>
      <c r="H64" s="31"/>
      <c r="I64" s="31"/>
      <c r="J64" s="25"/>
      <c r="S64" s="2"/>
      <c r="T64" s="2"/>
    </row>
    <row r="65" spans="1:20" ht="14.45" x14ac:dyDescent="0.3">
      <c r="B65" s="30"/>
      <c r="C65" s="23"/>
      <c r="D65" s="7"/>
      <c r="E65" s="24"/>
      <c r="F65" s="31"/>
      <c r="G65" s="31"/>
      <c r="H65" s="31"/>
      <c r="I65" s="31"/>
      <c r="J65" s="25"/>
      <c r="S65" s="2"/>
      <c r="T65" s="2"/>
    </row>
    <row r="66" spans="1:20" ht="14.45" x14ac:dyDescent="0.3">
      <c r="B66" s="30"/>
      <c r="C66" s="23"/>
      <c r="D66" s="7"/>
      <c r="E66" s="24"/>
      <c r="F66" s="31"/>
      <c r="G66" s="31"/>
      <c r="H66" s="31"/>
      <c r="I66" s="31"/>
      <c r="J66" s="25"/>
      <c r="S66" s="2"/>
      <c r="T66" s="2"/>
    </row>
    <row r="67" spans="1:20" ht="14.45" x14ac:dyDescent="0.3">
      <c r="B67" s="30"/>
      <c r="C67" s="23"/>
      <c r="D67" s="7"/>
      <c r="E67" s="24"/>
      <c r="F67" s="31"/>
      <c r="G67" s="31"/>
      <c r="H67" s="31"/>
      <c r="I67" s="31"/>
      <c r="J67" s="25"/>
      <c r="S67" s="2"/>
      <c r="T67" s="2"/>
    </row>
    <row r="68" spans="1:20" ht="14.45" x14ac:dyDescent="0.3">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58"/>
      <c r="C72" s="259"/>
      <c r="D72" s="259"/>
      <c r="E72" s="259"/>
      <c r="F72" s="259"/>
      <c r="G72" s="259"/>
      <c r="H72" s="259"/>
      <c r="I72" s="259"/>
      <c r="J72" s="260"/>
    </row>
    <row r="73" spans="1:20" ht="18.75" x14ac:dyDescent="0.3">
      <c r="B73" s="26"/>
      <c r="C73" s="263" t="s">
        <v>1942</v>
      </c>
      <c r="D73" s="22"/>
      <c r="E73" s="22"/>
      <c r="F73" s="22"/>
      <c r="G73" s="22"/>
      <c r="H73" s="22"/>
      <c r="I73" s="22"/>
      <c r="J73" s="27"/>
    </row>
    <row r="74" spans="1:20" s="228" customFormat="1" ht="18.75" x14ac:dyDescent="0.3">
      <c r="A74" s="2"/>
      <c r="B74" s="26"/>
      <c r="C74" s="265" t="s">
        <v>1943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264" t="s">
        <v>1932</v>
      </c>
      <c r="D76" s="22"/>
      <c r="E76" s="22"/>
      <c r="F76" s="22"/>
      <c r="G76" s="22"/>
      <c r="H76" s="22"/>
      <c r="I76" s="22"/>
      <c r="J76" s="27"/>
    </row>
    <row r="77" spans="1:20" x14ac:dyDescent="0.25">
      <c r="B77" s="26"/>
      <c r="C77" s="264" t="s">
        <v>1933</v>
      </c>
      <c r="D77" s="22"/>
      <c r="E77" s="22"/>
      <c r="F77" s="22"/>
      <c r="G77" s="22"/>
      <c r="H77" s="22"/>
      <c r="I77" s="22"/>
      <c r="J77" s="27"/>
    </row>
    <row r="78" spans="1:20" x14ac:dyDescent="0.25">
      <c r="B78" s="26"/>
      <c r="C78" s="264" t="s">
        <v>1934</v>
      </c>
      <c r="D78" s="22"/>
      <c r="E78" s="22"/>
      <c r="F78" s="22"/>
      <c r="G78" s="22"/>
      <c r="H78" s="22"/>
      <c r="I78" s="22"/>
      <c r="J78" s="27"/>
    </row>
    <row r="79" spans="1:20" ht="24" customHeight="1" x14ac:dyDescent="0.25">
      <c r="B79" s="26"/>
      <c r="C79" s="288" t="s">
        <v>1935</v>
      </c>
      <c r="D79" s="288"/>
      <c r="E79" s="288"/>
      <c r="F79" s="288"/>
      <c r="G79" s="288"/>
      <c r="H79" s="288"/>
      <c r="I79" s="288"/>
      <c r="J79" s="27"/>
    </row>
    <row r="80" spans="1:20" x14ac:dyDescent="0.25">
      <c r="B80" s="26"/>
      <c r="C80" s="264" t="s">
        <v>1936</v>
      </c>
      <c r="D80" s="22"/>
      <c r="E80" s="22"/>
      <c r="F80" s="22"/>
      <c r="G80" s="22"/>
      <c r="H80" s="22"/>
      <c r="I80" s="22"/>
      <c r="J80" s="27"/>
    </row>
    <row r="81" spans="2:10" x14ac:dyDescent="0.25">
      <c r="B81" s="26"/>
      <c r="C81" s="264" t="s">
        <v>1937</v>
      </c>
      <c r="D81" s="22"/>
      <c r="E81" s="22"/>
      <c r="F81" s="22"/>
      <c r="G81" s="22"/>
      <c r="H81" s="22"/>
      <c r="I81" s="22"/>
      <c r="J81" s="27"/>
    </row>
    <row r="82" spans="2:10" x14ac:dyDescent="0.25">
      <c r="B82" s="26"/>
      <c r="C82" s="264" t="s">
        <v>1938</v>
      </c>
      <c r="D82" s="22"/>
      <c r="E82" s="22"/>
      <c r="F82" s="22"/>
      <c r="G82" s="22"/>
      <c r="H82" s="22"/>
      <c r="I82" s="22"/>
      <c r="J82" s="27"/>
    </row>
    <row r="83" spans="2:10" x14ac:dyDescent="0.25">
      <c r="B83" s="26"/>
      <c r="C83" s="264" t="s">
        <v>1939</v>
      </c>
      <c r="D83" s="22"/>
      <c r="E83" s="22"/>
      <c r="F83" s="22"/>
      <c r="G83" s="22"/>
      <c r="H83" s="22"/>
      <c r="I83" s="22"/>
      <c r="J83" s="27"/>
    </row>
    <row r="84" spans="2:10" x14ac:dyDescent="0.25">
      <c r="B84" s="26"/>
      <c r="C84" s="264" t="s">
        <v>1940</v>
      </c>
      <c r="D84" s="22"/>
      <c r="E84" s="22"/>
      <c r="F84" s="22"/>
      <c r="G84" s="22"/>
      <c r="H84" s="22"/>
      <c r="I84" s="22"/>
      <c r="J84" s="27"/>
    </row>
    <row r="85" spans="2:10" x14ac:dyDescent="0.25">
      <c r="B85" s="26"/>
      <c r="C85" s="264" t="s">
        <v>1941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109375" defaultRowHeight="15" x14ac:dyDescent="0.25"/>
  <cols>
    <col min="1" max="1" width="4.7109375" style="61" customWidth="1"/>
    <col min="2" max="2" width="16.7109375" style="40" bestFit="1" customWidth="1"/>
    <col min="3" max="3" width="162.42578125" style="41" customWidth="1"/>
    <col min="4" max="31" width="9.28515625" style="3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289" t="s">
        <v>37</v>
      </c>
      <c r="B1" s="290"/>
      <c r="C1" s="29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65" customHeight="1" x14ac:dyDescent="0.25">
      <c r="A6" s="52" t="s">
        <v>40</v>
      </c>
      <c r="B6" s="52"/>
      <c r="C6" s="53"/>
    </row>
    <row r="7" spans="1:31" ht="60" x14ac:dyDescent="0.25">
      <c r="A7" s="54"/>
      <c r="B7" s="55" t="s">
        <v>41</v>
      </c>
      <c r="C7" s="56" t="s">
        <v>42</v>
      </c>
    </row>
    <row r="8" spans="1:31" ht="14.65" customHeight="1" x14ac:dyDescent="0.3">
      <c r="A8" s="52" t="s">
        <v>43</v>
      </c>
      <c r="B8" s="52"/>
      <c r="C8" s="53"/>
    </row>
    <row r="9" spans="1:31" ht="23.25" customHeight="1" x14ac:dyDescent="0.3">
      <c r="A9" s="57"/>
      <c r="B9" s="55" t="s">
        <v>44</v>
      </c>
      <c r="C9" s="58" t="s">
        <v>1478</v>
      </c>
    </row>
    <row r="10" spans="1:31" ht="14.65" customHeight="1" x14ac:dyDescent="0.3">
      <c r="A10" s="52" t="s">
        <v>45</v>
      </c>
      <c r="B10" s="52"/>
      <c r="C10" s="53"/>
    </row>
    <row r="11" spans="1:31" ht="23.25" customHeight="1" x14ac:dyDescent="0.3">
      <c r="A11" s="57"/>
      <c r="B11" s="55" t="s">
        <v>46</v>
      </c>
      <c r="C11" s="58" t="s">
        <v>47</v>
      </c>
    </row>
    <row r="12" spans="1:31" ht="14.65" customHeight="1" x14ac:dyDescent="0.3">
      <c r="A12" s="52" t="s">
        <v>48</v>
      </c>
      <c r="B12" s="52"/>
      <c r="C12" s="53"/>
    </row>
    <row r="13" spans="1:31" ht="14.45" x14ac:dyDescent="0.3">
      <c r="A13" s="54"/>
      <c r="B13" s="55" t="s">
        <v>49</v>
      </c>
      <c r="C13" s="56" t="s">
        <v>50</v>
      </c>
    </row>
    <row r="14" spans="1:31" ht="14.65" customHeight="1" x14ac:dyDescent="0.3">
      <c r="A14" s="52" t="s">
        <v>51</v>
      </c>
      <c r="B14" s="52"/>
      <c r="C14" s="53"/>
    </row>
    <row r="15" spans="1:31" ht="38.25" customHeight="1" x14ac:dyDescent="0.3">
      <c r="A15" s="54"/>
      <c r="B15" s="55" t="s">
        <v>52</v>
      </c>
      <c r="C15" s="58" t="s">
        <v>53</v>
      </c>
    </row>
    <row r="16" spans="1:31" ht="14.65" customHeight="1" x14ac:dyDescent="0.3">
      <c r="A16" s="52" t="s">
        <v>54</v>
      </c>
      <c r="B16" s="52"/>
      <c r="C16" s="53"/>
    </row>
    <row r="17" spans="1:31" ht="26.25" customHeight="1" x14ac:dyDescent="0.3">
      <c r="A17" s="54"/>
      <c r="B17" s="55" t="s">
        <v>55</v>
      </c>
      <c r="C17" s="58" t="s">
        <v>56</v>
      </c>
    </row>
    <row r="18" spans="1:31" ht="14.65" customHeight="1" x14ac:dyDescent="0.35">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65" customHeight="1" x14ac:dyDescent="0.3">
      <c r="A21" s="52" t="s">
        <v>61</v>
      </c>
      <c r="B21" s="52"/>
      <c r="C21" s="53"/>
    </row>
    <row r="22" spans="1:31" ht="42.6" customHeight="1" x14ac:dyDescent="0.3">
      <c r="A22" s="57"/>
      <c r="B22" s="55" t="s">
        <v>62</v>
      </c>
      <c r="C22" s="56" t="s">
        <v>63</v>
      </c>
    </row>
    <row r="23" spans="1:31" ht="14.65" customHeight="1" x14ac:dyDescent="0.3">
      <c r="A23" s="52" t="s">
        <v>64</v>
      </c>
      <c r="B23" s="52"/>
      <c r="C23" s="53"/>
      <c r="D23" s="59"/>
    </row>
    <row r="24" spans="1:31" ht="14.45" x14ac:dyDescent="0.3">
      <c r="A24" s="54"/>
      <c r="B24" s="55" t="s">
        <v>65</v>
      </c>
      <c r="C24" s="58" t="s">
        <v>1639</v>
      </c>
      <c r="D24" s="59"/>
    </row>
    <row r="25" spans="1:31" ht="14.65" customHeight="1" x14ac:dyDescent="0.3">
      <c r="A25" s="194" t="s">
        <v>1484</v>
      </c>
      <c r="B25" s="52"/>
      <c r="C25" s="53"/>
      <c r="D25" s="59"/>
    </row>
    <row r="26" spans="1:31" ht="38.25" customHeight="1" x14ac:dyDescent="0.3">
      <c r="A26" s="54"/>
      <c r="B26" s="55" t="s">
        <v>66</v>
      </c>
      <c r="C26" s="58" t="s">
        <v>67</v>
      </c>
      <c r="D26" s="59"/>
    </row>
    <row r="27" spans="1:31" ht="14.65" customHeight="1" x14ac:dyDescent="0.3">
      <c r="A27" s="52" t="s">
        <v>68</v>
      </c>
      <c r="B27" s="52"/>
      <c r="C27" s="53"/>
    </row>
    <row r="28" spans="1:31" ht="34.5" customHeight="1" x14ac:dyDescent="0.3">
      <c r="A28" s="54"/>
      <c r="B28" s="55" t="s">
        <v>69</v>
      </c>
      <c r="C28" s="58" t="s">
        <v>70</v>
      </c>
    </row>
    <row r="29" spans="1:31" ht="14.45" x14ac:dyDescent="0.3">
      <c r="A29" s="194" t="s">
        <v>1481</v>
      </c>
      <c r="B29" s="194"/>
      <c r="C29" s="195"/>
    </row>
    <row r="30" spans="1:31" ht="57.6" x14ac:dyDescent="0.3">
      <c r="A30" s="196"/>
      <c r="B30" s="197" t="s">
        <v>1479</v>
      </c>
      <c r="C30" s="58" t="s">
        <v>1640</v>
      </c>
    </row>
    <row r="31" spans="1:31" x14ac:dyDescent="0.25">
      <c r="A31" s="194" t="s">
        <v>1480</v>
      </c>
      <c r="B31" s="194"/>
      <c r="C31" s="195"/>
    </row>
    <row r="32" spans="1:31" ht="30" x14ac:dyDescent="0.25">
      <c r="A32" s="196"/>
      <c r="B32" s="197" t="s">
        <v>1482</v>
      </c>
      <c r="C32" s="58" t="s">
        <v>1483</v>
      </c>
    </row>
    <row r="33" spans="1:3" x14ac:dyDescent="0.25">
      <c r="A33" s="194" t="s">
        <v>1485</v>
      </c>
      <c r="B33" s="194"/>
      <c r="C33" s="195"/>
    </row>
    <row r="34" spans="1:3" ht="30" x14ac:dyDescent="0.25">
      <c r="A34" s="196"/>
      <c r="B34" s="197" t="s">
        <v>1488</v>
      </c>
      <c r="C34" s="58" t="s">
        <v>1487</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93" sqref="C93"/>
    </sheetView>
  </sheetViews>
  <sheetFormatPr baseColWidth="10" defaultColWidth="8.7109375" defaultRowHeight="15" outlineLevelRow="1" x14ac:dyDescent="0.25"/>
  <cols>
    <col min="1" max="1" width="13.28515625" style="66" customWidth="1"/>
    <col min="2" max="2" width="60.7109375" style="66" customWidth="1"/>
    <col min="3" max="3" width="49.140625" style="66" customWidth="1"/>
    <col min="4" max="4" width="35.28515625" style="66" bestFit="1" customWidth="1"/>
    <col min="5" max="5" width="6.7109375" style="66" customWidth="1"/>
    <col min="6" max="6" width="41.7109375" style="66" customWidth="1"/>
    <col min="7" max="7" width="41.7109375" style="64" customWidth="1"/>
    <col min="8" max="8" width="7.28515625" style="66" customWidth="1"/>
    <col min="9" max="9" width="71.7109375" style="66" customWidth="1"/>
    <col min="10" max="11" width="47.7109375" style="66" customWidth="1"/>
    <col min="12" max="12" width="7.28515625" style="66" customWidth="1"/>
    <col min="13" max="13" width="25.7109375" style="66" customWidth="1"/>
    <col min="14" max="14" width="25.7109375" style="64" customWidth="1"/>
    <col min="15" max="16384" width="8.7109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9.149999999999999" thickBot="1" x14ac:dyDescent="0.4">
      <c r="A3" s="67"/>
      <c r="B3" s="68" t="s">
        <v>71</v>
      </c>
      <c r="C3" s="69" t="s">
        <v>1979</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29"/>
      <c r="D6" s="229"/>
      <c r="H6" s="64"/>
      <c r="L6" s="64"/>
      <c r="M6" s="64"/>
    </row>
    <row r="7" spans="1:13" x14ac:dyDescent="0.25">
      <c r="B7" s="73" t="s">
        <v>75</v>
      </c>
      <c r="C7" s="229"/>
      <c r="D7" s="229"/>
      <c r="H7" s="64"/>
      <c r="L7" s="64"/>
      <c r="M7" s="64"/>
    </row>
    <row r="8" spans="1:13" x14ac:dyDescent="0.25">
      <c r="B8" s="73" t="s">
        <v>76</v>
      </c>
      <c r="C8" s="229"/>
      <c r="D8" s="229"/>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ht="14.45" x14ac:dyDescent="0.3">
      <c r="A14" s="66" t="s">
        <v>82</v>
      </c>
      <c r="B14" s="80" t="s">
        <v>0</v>
      </c>
      <c r="C14" s="66" t="s">
        <v>547</v>
      </c>
      <c r="E14" s="72"/>
      <c r="F14" s="72"/>
      <c r="H14" s="64"/>
      <c r="L14" s="64"/>
      <c r="M14" s="64"/>
    </row>
    <row r="15" spans="1:13" x14ac:dyDescent="0.25">
      <c r="A15" s="66" t="s">
        <v>84</v>
      </c>
      <c r="B15" s="80" t="s">
        <v>85</v>
      </c>
      <c r="C15" s="66" t="s">
        <v>1953</v>
      </c>
      <c r="E15" s="72"/>
      <c r="F15" s="72"/>
      <c r="H15" s="64"/>
      <c r="L15" s="64"/>
      <c r="M15" s="64"/>
    </row>
    <row r="16" spans="1:13" ht="24.6" customHeight="1" x14ac:dyDescent="0.3">
      <c r="A16" s="66" t="s">
        <v>86</v>
      </c>
      <c r="B16" s="80" t="s">
        <v>87</v>
      </c>
      <c r="C16" s="276" t="s">
        <v>1954</v>
      </c>
      <c r="E16" s="72"/>
      <c r="F16" s="72"/>
      <c r="H16" s="64"/>
      <c r="L16" s="64"/>
      <c r="M16" s="64"/>
    </row>
    <row r="17" spans="1:13" ht="14.65" x14ac:dyDescent="0.35">
      <c r="A17" s="66" t="s">
        <v>88</v>
      </c>
      <c r="B17" s="80" t="s">
        <v>89</v>
      </c>
      <c r="C17" s="275">
        <v>44742</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ht="14.45" outlineLevel="1" x14ac:dyDescent="0.3">
      <c r="A23" s="66" t="s">
        <v>97</v>
      </c>
      <c r="B23" s="81"/>
      <c r="E23" s="72"/>
      <c r="F23" s="72"/>
      <c r="H23" s="64"/>
      <c r="L23" s="64"/>
      <c r="M23" s="64"/>
    </row>
    <row r="24" spans="1:13" ht="14.45" outlineLevel="1" x14ac:dyDescent="0.3">
      <c r="A24" s="66" t="s">
        <v>98</v>
      </c>
      <c r="B24" s="81"/>
      <c r="E24" s="72"/>
      <c r="F24" s="72"/>
      <c r="H24" s="64"/>
      <c r="L24" s="64"/>
      <c r="M24" s="64"/>
    </row>
    <row r="25" spans="1:13" ht="14.45"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ht="14.45" x14ac:dyDescent="0.3">
      <c r="A27" s="66" t="s">
        <v>100</v>
      </c>
      <c r="B27" s="82" t="s">
        <v>101</v>
      </c>
      <c r="C27" s="66" t="s">
        <v>1955</v>
      </c>
      <c r="D27" s="83"/>
      <c r="E27" s="83"/>
      <c r="F27" s="83"/>
      <c r="H27" s="64"/>
      <c r="L27" s="64"/>
      <c r="M27" s="64"/>
    </row>
    <row r="28" spans="1:13" ht="14.45" x14ac:dyDescent="0.3">
      <c r="A28" s="66" t="s">
        <v>102</v>
      </c>
      <c r="B28" s="82" t="s">
        <v>103</v>
      </c>
      <c r="C28" s="66" t="s">
        <v>1955</v>
      </c>
      <c r="D28" s="83"/>
      <c r="E28" s="83"/>
      <c r="F28" s="83"/>
      <c r="H28" s="64"/>
      <c r="L28" s="64"/>
      <c r="M28" s="64"/>
    </row>
    <row r="29" spans="1:13" ht="17.45" customHeight="1" x14ac:dyDescent="0.3">
      <c r="A29" s="66" t="s">
        <v>104</v>
      </c>
      <c r="B29" s="82" t="s">
        <v>105</v>
      </c>
      <c r="C29" s="276" t="s">
        <v>1956</v>
      </c>
      <c r="E29" s="83"/>
      <c r="F29" s="83"/>
      <c r="H29" s="64"/>
      <c r="L29" s="64"/>
      <c r="M29" s="64"/>
    </row>
    <row r="30" spans="1:13" ht="14.45" outlineLevel="1" x14ac:dyDescent="0.3">
      <c r="A30" s="66" t="s">
        <v>107</v>
      </c>
      <c r="B30" s="82"/>
      <c r="E30" s="83"/>
      <c r="F30" s="83"/>
      <c r="H30" s="64"/>
      <c r="L30" s="64"/>
      <c r="M30" s="64"/>
    </row>
    <row r="31" spans="1:13" ht="14.45" outlineLevel="1" x14ac:dyDescent="0.3">
      <c r="A31" s="66" t="s">
        <v>108</v>
      </c>
      <c r="B31" s="82"/>
      <c r="E31" s="83"/>
      <c r="F31" s="83"/>
      <c r="H31" s="64"/>
      <c r="L31" s="64"/>
      <c r="M31" s="64"/>
    </row>
    <row r="32" spans="1:13" ht="14.45" outlineLevel="1" x14ac:dyDescent="0.3">
      <c r="A32" s="66" t="s">
        <v>109</v>
      </c>
      <c r="B32" s="82"/>
      <c r="E32" s="83"/>
      <c r="F32" s="83"/>
      <c r="H32" s="64"/>
      <c r="L32" s="64"/>
      <c r="M32" s="64"/>
    </row>
    <row r="33" spans="1:14" ht="14.45" outlineLevel="1" x14ac:dyDescent="0.3">
      <c r="A33" s="66" t="s">
        <v>110</v>
      </c>
      <c r="B33" s="82"/>
      <c r="E33" s="83"/>
      <c r="F33" s="83"/>
      <c r="H33" s="64"/>
      <c r="L33" s="64"/>
      <c r="M33" s="64"/>
    </row>
    <row r="34" spans="1:14" ht="14.45" outlineLevel="1" x14ac:dyDescent="0.3">
      <c r="A34" s="66" t="s">
        <v>111</v>
      </c>
      <c r="B34" s="82"/>
      <c r="E34" s="83"/>
      <c r="F34" s="83"/>
      <c r="H34" s="64"/>
      <c r="L34" s="64"/>
      <c r="M34" s="64"/>
    </row>
    <row r="35" spans="1:14" ht="14.45" outlineLevel="1" x14ac:dyDescent="0.3">
      <c r="A35" s="66" t="s">
        <v>112</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113</v>
      </c>
      <c r="C37" s="85" t="s">
        <v>114</v>
      </c>
      <c r="D37" s="87"/>
      <c r="E37" s="87"/>
      <c r="F37" s="87"/>
      <c r="G37" s="88"/>
      <c r="H37" s="64"/>
      <c r="L37" s="64"/>
      <c r="M37" s="64"/>
    </row>
    <row r="38" spans="1:14" ht="14.45" x14ac:dyDescent="0.3">
      <c r="A38" s="66" t="s">
        <v>4</v>
      </c>
      <c r="B38" s="83" t="s">
        <v>1416</v>
      </c>
      <c r="C38" s="222">
        <f>('[1]Asset cover'!$C$25)/1000000</f>
        <v>11603.156473999999</v>
      </c>
      <c r="F38" s="83"/>
      <c r="H38" s="64"/>
      <c r="L38" s="64"/>
      <c r="M38" s="64"/>
    </row>
    <row r="39" spans="1:14" ht="14.45" x14ac:dyDescent="0.3">
      <c r="A39" s="66" t="s">
        <v>115</v>
      </c>
      <c r="B39" s="83" t="s">
        <v>116</v>
      </c>
      <c r="C39" s="222">
        <f>('[1]Asset cover'!$C$19)/1000000</f>
        <v>9182.5</v>
      </c>
      <c r="F39" s="83"/>
      <c r="H39" s="64"/>
      <c r="L39" s="64"/>
      <c r="M39" s="64"/>
      <c r="N39" s="96"/>
    </row>
    <row r="40" spans="1:14" ht="14.45" outlineLevel="1" x14ac:dyDescent="0.3">
      <c r="A40" s="66" t="s">
        <v>117</v>
      </c>
      <c r="B40" s="89" t="s">
        <v>118</v>
      </c>
      <c r="C40" s="187"/>
      <c r="F40" s="83"/>
      <c r="H40" s="64"/>
      <c r="L40" s="64"/>
      <c r="M40" s="64"/>
      <c r="N40" s="96"/>
    </row>
    <row r="41" spans="1:14" ht="14.45" outlineLevel="1" x14ac:dyDescent="0.3">
      <c r="A41" s="66" t="s">
        <v>120</v>
      </c>
      <c r="B41" s="89" t="s">
        <v>121</v>
      </c>
      <c r="C41" s="187"/>
      <c r="F41" s="83"/>
      <c r="H41" s="64"/>
      <c r="L41" s="64"/>
      <c r="M41" s="64"/>
      <c r="N41" s="96"/>
    </row>
    <row r="42" spans="1:14" ht="14.45" outlineLevel="1" x14ac:dyDescent="0.3">
      <c r="A42" s="66" t="s">
        <v>122</v>
      </c>
      <c r="B42" s="89"/>
      <c r="C42" s="187"/>
      <c r="F42" s="83"/>
      <c r="H42" s="64"/>
      <c r="L42" s="64"/>
      <c r="M42" s="64"/>
      <c r="N42" s="96"/>
    </row>
    <row r="43" spans="1:14" ht="14.45" outlineLevel="1" x14ac:dyDescent="0.3">
      <c r="A43" s="96" t="s">
        <v>1506</v>
      </c>
      <c r="B43" s="83"/>
      <c r="F43" s="83"/>
      <c r="H43" s="64"/>
      <c r="L43" s="64"/>
      <c r="M43" s="64"/>
      <c r="N43" s="96"/>
    </row>
    <row r="44" spans="1:14" ht="15" customHeight="1" x14ac:dyDescent="0.3">
      <c r="A44" s="85"/>
      <c r="B44" s="86" t="s">
        <v>123</v>
      </c>
      <c r="C44" s="139" t="s">
        <v>1417</v>
      </c>
      <c r="D44" s="85" t="s">
        <v>124</v>
      </c>
      <c r="E44" s="87"/>
      <c r="F44" s="88" t="s">
        <v>125</v>
      </c>
      <c r="G44" s="88" t="s">
        <v>126</v>
      </c>
      <c r="H44" s="64"/>
      <c r="L44" s="64"/>
      <c r="M44" s="64"/>
      <c r="N44" s="96"/>
    </row>
    <row r="45" spans="1:14" ht="30" x14ac:dyDescent="0.25">
      <c r="A45" s="66" t="s">
        <v>8</v>
      </c>
      <c r="B45" s="83" t="s">
        <v>127</v>
      </c>
      <c r="C45" s="181">
        <v>0.05</v>
      </c>
      <c r="D45" s="181">
        <f>IF(OR(C38="[For completion]",C39="[For completion]"),"Please complete G.3.1.1 and G.3.1.2",(C38/C39-1))</f>
        <v>0.26361627813776201</v>
      </c>
      <c r="E45" s="181"/>
      <c r="F45" s="181">
        <v>0.1122657248027541</v>
      </c>
      <c r="G45" s="66" t="s">
        <v>1957</v>
      </c>
      <c r="H45" s="64"/>
      <c r="L45" s="64"/>
      <c r="M45" s="64"/>
      <c r="N45" s="96"/>
    </row>
    <row r="46" spans="1:14" outlineLevel="1" x14ac:dyDescent="0.25">
      <c r="A46" s="66" t="s">
        <v>128</v>
      </c>
      <c r="B46" s="81" t="s">
        <v>129</v>
      </c>
      <c r="C46" s="181"/>
      <c r="D46" s="181"/>
      <c r="E46" s="181"/>
      <c r="F46" s="181"/>
      <c r="G46" s="103"/>
      <c r="H46" s="64"/>
      <c r="L46" s="64"/>
      <c r="M46" s="64"/>
      <c r="N46" s="96"/>
    </row>
    <row r="47" spans="1:14" outlineLevel="1" x14ac:dyDescent="0.25">
      <c r="A47" s="66" t="s">
        <v>130</v>
      </c>
      <c r="B47" s="81" t="s">
        <v>131</v>
      </c>
      <c r="C47" s="181"/>
      <c r="D47" s="181"/>
      <c r="E47" s="181"/>
      <c r="F47" s="181"/>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222">
        <f>('[1]Asset cover'!$C$25)/1000000</f>
        <v>11603.156473999999</v>
      </c>
      <c r="E53" s="91"/>
      <c r="F53" s="199">
        <f>IF($C$58=0,"",IF(C53="[for completion]","",C53/$C$58))</f>
        <v>1</v>
      </c>
      <c r="G53" s="92"/>
      <c r="H53" s="64"/>
      <c r="L53" s="64"/>
      <c r="M53" s="64"/>
      <c r="N53" s="96"/>
    </row>
    <row r="54" spans="1:14" x14ac:dyDescent="0.25">
      <c r="A54" s="66" t="s">
        <v>140</v>
      </c>
      <c r="B54" s="83" t="s">
        <v>141</v>
      </c>
      <c r="C54" s="187"/>
      <c r="E54" s="91"/>
      <c r="F54" s="199">
        <f>IF($C$58=0,"",IF(C54="[for completion]","",C54/$C$58))</f>
        <v>0</v>
      </c>
      <c r="G54" s="92"/>
      <c r="H54" s="64"/>
      <c r="L54" s="64"/>
      <c r="M54" s="64"/>
      <c r="N54" s="96"/>
    </row>
    <row r="55" spans="1:14" x14ac:dyDescent="0.25">
      <c r="A55" s="66" t="s">
        <v>142</v>
      </c>
      <c r="B55" s="83" t="s">
        <v>143</v>
      </c>
      <c r="C55" s="187"/>
      <c r="E55" s="91"/>
      <c r="F55" s="207">
        <f t="shared" ref="F55:F56" si="0">IF($C$58=0,"",IF(C55="[for completion]","",C55/$C$58))</f>
        <v>0</v>
      </c>
      <c r="G55" s="92"/>
      <c r="H55" s="64"/>
      <c r="L55" s="64"/>
      <c r="M55" s="64"/>
      <c r="N55" s="96"/>
    </row>
    <row r="56" spans="1:14" x14ac:dyDescent="0.25">
      <c r="A56" s="66" t="s">
        <v>144</v>
      </c>
      <c r="B56" s="83" t="s">
        <v>145</v>
      </c>
      <c r="C56" s="187"/>
      <c r="E56" s="91"/>
      <c r="F56" s="207">
        <f t="shared" si="0"/>
        <v>0</v>
      </c>
      <c r="G56" s="92"/>
      <c r="H56" s="64"/>
      <c r="L56" s="64"/>
      <c r="M56" s="64"/>
      <c r="N56" s="96"/>
    </row>
    <row r="57" spans="1:14" x14ac:dyDescent="0.25">
      <c r="A57" s="66" t="s">
        <v>146</v>
      </c>
      <c r="B57" s="66" t="s">
        <v>147</v>
      </c>
      <c r="C57" s="187"/>
      <c r="E57" s="91"/>
      <c r="F57" s="199">
        <f>IF($C$58=0,"",IF(C57="[for completion]","",C57/$C$58))</f>
        <v>0</v>
      </c>
      <c r="G57" s="92"/>
      <c r="H57" s="64"/>
      <c r="L57" s="64"/>
      <c r="M57" s="64"/>
      <c r="N57" s="96"/>
    </row>
    <row r="58" spans="1:14" x14ac:dyDescent="0.25">
      <c r="A58" s="66" t="s">
        <v>148</v>
      </c>
      <c r="B58" s="93" t="s">
        <v>149</v>
      </c>
      <c r="C58" s="189">
        <f>SUM(C53:C57)</f>
        <v>11603.156473999999</v>
      </c>
      <c r="D58" s="91"/>
      <c r="E58" s="91"/>
      <c r="F58" s="200">
        <f>SUM(F53:F57)</f>
        <v>1</v>
      </c>
      <c r="G58" s="92"/>
      <c r="H58" s="64"/>
      <c r="L58" s="64"/>
      <c r="M58" s="64"/>
      <c r="N58" s="96"/>
    </row>
    <row r="59" spans="1:14" outlineLevel="1" x14ac:dyDescent="0.25">
      <c r="A59" s="66" t="s">
        <v>150</v>
      </c>
      <c r="B59" s="95" t="s">
        <v>151</v>
      </c>
      <c r="C59" s="187"/>
      <c r="E59" s="91"/>
      <c r="F59" s="199">
        <f t="shared" ref="F59:F64" si="1">IF($C$58=0,"",IF(C59="[for completion]","",C59/$C$58))</f>
        <v>0</v>
      </c>
      <c r="G59" s="92"/>
      <c r="H59" s="64"/>
      <c r="L59" s="64"/>
      <c r="M59" s="64"/>
      <c r="N59" s="96"/>
    </row>
    <row r="60" spans="1:14" outlineLevel="1" x14ac:dyDescent="0.25">
      <c r="A60" s="66" t="s">
        <v>152</v>
      </c>
      <c r="B60" s="95" t="s">
        <v>151</v>
      </c>
      <c r="C60" s="187"/>
      <c r="E60" s="91"/>
      <c r="F60" s="199">
        <f t="shared" si="1"/>
        <v>0</v>
      </c>
      <c r="G60" s="92"/>
      <c r="H60" s="64"/>
      <c r="L60" s="64"/>
      <c r="M60" s="64"/>
      <c r="N60" s="96"/>
    </row>
    <row r="61" spans="1:14" outlineLevel="1" x14ac:dyDescent="0.25">
      <c r="A61" s="66" t="s">
        <v>153</v>
      </c>
      <c r="B61" s="95" t="s">
        <v>151</v>
      </c>
      <c r="C61" s="187"/>
      <c r="E61" s="91"/>
      <c r="F61" s="199">
        <f t="shared" si="1"/>
        <v>0</v>
      </c>
      <c r="G61" s="92"/>
      <c r="H61" s="64"/>
      <c r="L61" s="64"/>
      <c r="M61" s="64"/>
      <c r="N61" s="96"/>
    </row>
    <row r="62" spans="1:14" outlineLevel="1" x14ac:dyDescent="0.25">
      <c r="A62" s="66" t="s">
        <v>154</v>
      </c>
      <c r="B62" s="95" t="s">
        <v>151</v>
      </c>
      <c r="C62" s="187"/>
      <c r="E62" s="91"/>
      <c r="F62" s="199">
        <f t="shared" si="1"/>
        <v>0</v>
      </c>
      <c r="G62" s="92"/>
      <c r="H62" s="64"/>
      <c r="L62" s="64"/>
      <c r="M62" s="64"/>
      <c r="N62" s="96"/>
    </row>
    <row r="63" spans="1:14" outlineLevel="1" x14ac:dyDescent="0.25">
      <c r="A63" s="66" t="s">
        <v>155</v>
      </c>
      <c r="B63" s="95" t="s">
        <v>151</v>
      </c>
      <c r="C63" s="187"/>
      <c r="E63" s="91"/>
      <c r="F63" s="199">
        <f t="shared" si="1"/>
        <v>0</v>
      </c>
      <c r="G63" s="92"/>
      <c r="H63" s="64"/>
      <c r="L63" s="64"/>
      <c r="M63" s="64"/>
      <c r="N63" s="96"/>
    </row>
    <row r="64" spans="1:14" outlineLevel="1" x14ac:dyDescent="0.25">
      <c r="A64" s="66" t="s">
        <v>156</v>
      </c>
      <c r="B64" s="95" t="s">
        <v>151</v>
      </c>
      <c r="C64" s="190"/>
      <c r="D64" s="96"/>
      <c r="E64" s="96"/>
      <c r="F64" s="199">
        <f t="shared" si="1"/>
        <v>0</v>
      </c>
      <c r="G64" s="94"/>
      <c r="H64" s="64"/>
      <c r="L64" s="64"/>
      <c r="M64" s="64"/>
      <c r="N64" s="96"/>
    </row>
    <row r="65" spans="1:14" ht="15" customHeight="1" x14ac:dyDescent="0.25">
      <c r="A65" s="85"/>
      <c r="B65" s="86" t="s">
        <v>157</v>
      </c>
      <c r="C65" s="139" t="s">
        <v>1428</v>
      </c>
      <c r="D65" s="139" t="s">
        <v>1429</v>
      </c>
      <c r="E65" s="87"/>
      <c r="F65" s="88" t="s">
        <v>158</v>
      </c>
      <c r="G65" s="97" t="s">
        <v>159</v>
      </c>
      <c r="H65" s="64"/>
      <c r="L65" s="64"/>
      <c r="M65" s="64"/>
      <c r="N65" s="96"/>
    </row>
    <row r="66" spans="1:14" x14ac:dyDescent="0.25">
      <c r="A66" s="66" t="s">
        <v>160</v>
      </c>
      <c r="B66" s="83" t="s">
        <v>1433</v>
      </c>
      <c r="C66" s="277">
        <f>+'[2]3- Maturité'!$F$34</f>
        <v>6.646518588799065</v>
      </c>
      <c r="D66" s="277">
        <f>'[2]3- Maturité'!$G$34</f>
        <v>4.909402885365961</v>
      </c>
      <c r="E66" s="80"/>
      <c r="F66" s="98"/>
      <c r="G66" s="99"/>
      <c r="H66" s="64"/>
      <c r="L66" s="64"/>
      <c r="M66" s="64"/>
      <c r="N66" s="96"/>
    </row>
    <row r="67" spans="1:14" x14ac:dyDescent="0.25">
      <c r="B67" s="83"/>
      <c r="E67" s="80"/>
      <c r="F67" s="98"/>
      <c r="G67" s="99"/>
      <c r="H67" s="64"/>
      <c r="L67" s="64"/>
      <c r="M67" s="64"/>
      <c r="N67" s="96"/>
    </row>
    <row r="68" spans="1:14" x14ac:dyDescent="0.25">
      <c r="B68" s="83" t="s">
        <v>1422</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76" t="s">
        <v>1455</v>
      </c>
      <c r="C70" s="222">
        <f>SUMIF([3]Ech_mens_SFH_pool_reel!$A:$A,"&lt;="&amp;VLOOKUP(B70,Referenciel!A$2:B$13,2,FALSE),[3]Ech_mens_SFH_pool_reel!$E:$E)/1000000</f>
        <v>1205.5925940883708</v>
      </c>
      <c r="D70" s="187">
        <f>SUM('[2]5a - Profil - base permanente'!$M$396:$M$407)/1000000</f>
        <v>1863.4302175413604</v>
      </c>
      <c r="E70" s="62"/>
      <c r="F70" s="199">
        <f t="shared" ref="F70:F76" si="2">IF($C$77=0,"",IF(C70="[for completion]","",C70/$C$77))</f>
        <v>0.10390212325674902</v>
      </c>
      <c r="G70" s="199">
        <f>IF($D$77=0,"",IF(D70="[Mark as ND1 if not relevant]","",D70/$D$77))</f>
        <v>0.16059683602298316</v>
      </c>
      <c r="H70" s="64"/>
      <c r="L70" s="64"/>
      <c r="M70" s="64"/>
      <c r="N70" s="96"/>
    </row>
    <row r="71" spans="1:14" x14ac:dyDescent="0.25">
      <c r="A71" s="66" t="s">
        <v>164</v>
      </c>
      <c r="B71" s="177" t="s">
        <v>1456</v>
      </c>
      <c r="C71" s="222">
        <f>SUMIF([3]Ech_mens_SFH_pool_reel!$A:$A,"&lt;="&amp;VLOOKUP(B71,Referenciel!A$2:B$13,2,FALSE),[3]Ech_mens_SFH_pool_reel!$E:$E)/1000000-C70</f>
        <v>1150.673701789779</v>
      </c>
      <c r="D71" s="187">
        <f>SUM('[2]5a - Profil - base permanente'!$M$408:$M$419)/1000000</f>
        <v>1625.7045254217678</v>
      </c>
      <c r="E71" s="62"/>
      <c r="F71" s="199">
        <f t="shared" si="2"/>
        <v>9.9169023912316481E-2</v>
      </c>
      <c r="G71" s="199">
        <f t="shared" ref="G71:G76" si="3">IF($D$77=0,"",IF(D71="[Mark as ND1 if not relevant]","",D71/$D$77))</f>
        <v>0.14010881686541413</v>
      </c>
      <c r="H71" s="64"/>
      <c r="L71" s="64"/>
      <c r="M71" s="64"/>
      <c r="N71" s="96"/>
    </row>
    <row r="72" spans="1:14" x14ac:dyDescent="0.25">
      <c r="A72" s="66" t="s">
        <v>165</v>
      </c>
      <c r="B72" s="176" t="s">
        <v>1457</v>
      </c>
      <c r="C72" s="222">
        <f>SUMIF([3]Ech_mens_SFH_pool_reel!$A:$A,"&lt;="&amp;VLOOKUP(B72,Referenciel!A$2:B$13,2,FALSE),[3]Ech_mens_SFH_pool_reel!$E:$E)/1000000-C71-C70</f>
        <v>1090.956067701768</v>
      </c>
      <c r="D72" s="222">
        <f>SUM('[2]5a - Profil - base permanente'!$M$420:$M$431)/1000000</f>
        <v>1409.7967509312286</v>
      </c>
      <c r="E72" s="62"/>
      <c r="F72" s="199">
        <f t="shared" si="2"/>
        <v>9.4022352467883943E-2</v>
      </c>
      <c r="G72" s="199">
        <f t="shared" si="3"/>
        <v>0.12150114101603679</v>
      </c>
      <c r="H72" s="64"/>
      <c r="L72" s="64"/>
      <c r="M72" s="64"/>
      <c r="N72" s="96"/>
    </row>
    <row r="73" spans="1:14" x14ac:dyDescent="0.25">
      <c r="A73" s="66" t="s">
        <v>166</v>
      </c>
      <c r="B73" s="176" t="s">
        <v>1458</v>
      </c>
      <c r="C73" s="222">
        <f>SUMIF([3]Ech_mens_SFH_pool_reel!$A:$A,"&lt;="&amp;VLOOKUP(B73,Referenciel!A$2:B$13,2,FALSE),[3]Ech_mens_SFH_pool_reel!$E:$E)/1000000-C72-C71-C70</f>
        <v>1011.0845358950305</v>
      </c>
      <c r="D73" s="222">
        <f>SUM('[2]5a - Profil - base permanente'!$M$432:$M$443)/1000000</f>
        <v>1202.4076783403782</v>
      </c>
      <c r="E73" s="62"/>
      <c r="F73" s="199">
        <f t="shared" si="2"/>
        <v>8.713874868400015E-2</v>
      </c>
      <c r="G73" s="199">
        <f t="shared" si="3"/>
        <v>0.10362763624494004</v>
      </c>
      <c r="H73" s="64"/>
      <c r="L73" s="64"/>
      <c r="M73" s="64"/>
      <c r="N73" s="96"/>
    </row>
    <row r="74" spans="1:14" x14ac:dyDescent="0.25">
      <c r="A74" s="66" t="s">
        <v>167</v>
      </c>
      <c r="B74" s="176" t="s">
        <v>1459</v>
      </c>
      <c r="C74" s="222">
        <f>SUMIF([3]Ech_mens_SFH_pool_reel!$A:$A,"&lt;="&amp;VLOOKUP(B74,Referenciel!A$2:B$13,2,FALSE),[3]Ech_mens_SFH_pool_reel!$E:$E)/1000000-C73-C72-C71-C70</f>
        <v>930.03076965889932</v>
      </c>
      <c r="D74" s="222">
        <f>SUM('[2]5a - Profil - base permanente'!$M$444:$M$455)/1000000</f>
        <v>1018.6799299882221</v>
      </c>
      <c r="E74" s="62"/>
      <c r="F74" s="199">
        <f t="shared" si="2"/>
        <v>8.0153255863966363E-2</v>
      </c>
      <c r="G74" s="199">
        <f t="shared" si="3"/>
        <v>8.7793345914543908E-2</v>
      </c>
      <c r="H74" s="64"/>
      <c r="L74" s="64"/>
      <c r="M74" s="64"/>
      <c r="N74" s="96"/>
    </row>
    <row r="75" spans="1:14" x14ac:dyDescent="0.25">
      <c r="A75" s="66" t="s">
        <v>168</v>
      </c>
      <c r="B75" s="176" t="s">
        <v>1460</v>
      </c>
      <c r="C75" s="222">
        <f>SUMIF([3]Ech_mens_SFH_pool_reel!$A:$A,"&lt;="&amp;VLOOKUP(B75,Referenciel!A$2:B$13,2,FALSE),[3]Ech_mens_SFH_pool_reel!$E:$E)/1000000-C74-C73-C72-C71-C70</f>
        <v>3477.5364163661588</v>
      </c>
      <c r="D75" s="222">
        <f>SUM('[2]5a - Profil - base permanente'!$M$456:$M$467)/1000000</f>
        <v>857.51153111340261</v>
      </c>
      <c r="E75" s="62"/>
      <c r="F75" s="199">
        <f t="shared" si="2"/>
        <v>0.29970606914380621</v>
      </c>
      <c r="G75" s="199">
        <f t="shared" si="3"/>
        <v>7.3903298043399721E-2</v>
      </c>
      <c r="H75" s="64"/>
      <c r="L75" s="64"/>
      <c r="M75" s="64"/>
      <c r="N75" s="96"/>
    </row>
    <row r="76" spans="1:14" x14ac:dyDescent="0.25">
      <c r="A76" s="66" t="s">
        <v>169</v>
      </c>
      <c r="B76" s="176" t="s">
        <v>1461</v>
      </c>
      <c r="C76" s="222">
        <f>SUMIF([3]Ech_mens_SFH_pool_reel!$A:$A,"&lt;="&amp;VLOOKUP(B76,Referenciel!A$2:B$13,2,FALSE),[3]Ech_mens_SFH_pool_reel!$E:$E)/1000000-C75-C74-C73-C72-C71-C70</f>
        <v>2737.2823881099853</v>
      </c>
      <c r="D76" s="222">
        <f>SUM('[2]5a - Profil - base permanente'!$M$468:$M$755)/1000000</f>
        <v>3625.6258402736398</v>
      </c>
      <c r="E76" s="62"/>
      <c r="F76" s="199">
        <f t="shared" si="2"/>
        <v>0.23590842667127782</v>
      </c>
      <c r="G76" s="199">
        <f t="shared" si="3"/>
        <v>0.31246892589268233</v>
      </c>
      <c r="H76" s="64"/>
      <c r="L76" s="64"/>
      <c r="M76" s="64"/>
      <c r="N76" s="96"/>
    </row>
    <row r="77" spans="1:14" x14ac:dyDescent="0.25">
      <c r="A77" s="66" t="s">
        <v>170</v>
      </c>
      <c r="B77" s="100" t="s">
        <v>149</v>
      </c>
      <c r="C77" s="189">
        <f>SUM(C70:C76)</f>
        <v>11603.156473609992</v>
      </c>
      <c r="D77" s="189">
        <f>SUM(D70:D76)</f>
        <v>11603.156473609999</v>
      </c>
      <c r="E77" s="83"/>
      <c r="F77" s="200">
        <f>SUM(F70:F76)</f>
        <v>1</v>
      </c>
      <c r="G77" s="200">
        <f>SUM(G70:G76)</f>
        <v>1</v>
      </c>
      <c r="H77" s="64"/>
      <c r="L77" s="64"/>
      <c r="M77" s="64"/>
      <c r="N77" s="96"/>
    </row>
    <row r="78" spans="1:14" outlineLevel="1" x14ac:dyDescent="0.25">
      <c r="A78" s="66" t="s">
        <v>171</v>
      </c>
      <c r="B78" s="101" t="s">
        <v>172</v>
      </c>
      <c r="C78" s="189"/>
      <c r="D78" s="189"/>
      <c r="E78" s="83"/>
      <c r="F78" s="199">
        <f>IF($C$77=0,"",IF(C78="[for completion]","",C78/$C$77))</f>
        <v>0</v>
      </c>
      <c r="G78" s="199">
        <f t="shared" ref="G78:G87" si="4">IF($D$77=0,"",IF(D78="[for completion]","",D78/$D$77))</f>
        <v>0</v>
      </c>
      <c r="H78" s="64"/>
      <c r="L78" s="64"/>
      <c r="M78" s="64"/>
      <c r="N78" s="96"/>
    </row>
    <row r="79" spans="1:14" outlineLevel="1" x14ac:dyDescent="0.25">
      <c r="A79" s="66" t="s">
        <v>173</v>
      </c>
      <c r="B79" s="101" t="s">
        <v>174</v>
      </c>
      <c r="C79" s="189"/>
      <c r="D79" s="189"/>
      <c r="E79" s="83"/>
      <c r="F79" s="199">
        <f t="shared" ref="F79:F87" si="5">IF($C$77=0,"",IF(C79="[for completion]","",C79/$C$77))</f>
        <v>0</v>
      </c>
      <c r="G79" s="199">
        <f t="shared" si="4"/>
        <v>0</v>
      </c>
      <c r="H79" s="64"/>
      <c r="L79" s="64"/>
      <c r="M79" s="64"/>
      <c r="N79" s="96"/>
    </row>
    <row r="80" spans="1:14" outlineLevel="1" x14ac:dyDescent="0.25">
      <c r="A80" s="66" t="s">
        <v>175</v>
      </c>
      <c r="B80" s="101" t="s">
        <v>176</v>
      </c>
      <c r="C80" s="189"/>
      <c r="D80" s="189"/>
      <c r="E80" s="83"/>
      <c r="F80" s="199">
        <f t="shared" si="5"/>
        <v>0</v>
      </c>
      <c r="G80" s="199">
        <f t="shared" si="4"/>
        <v>0</v>
      </c>
      <c r="H80" s="64"/>
      <c r="L80" s="64"/>
      <c r="M80" s="64"/>
      <c r="N80" s="96"/>
    </row>
    <row r="81" spans="1:14" outlineLevel="1" x14ac:dyDescent="0.25">
      <c r="A81" s="66" t="s">
        <v>177</v>
      </c>
      <c r="B81" s="101" t="s">
        <v>178</v>
      </c>
      <c r="C81" s="189"/>
      <c r="D81" s="189"/>
      <c r="E81" s="83"/>
      <c r="F81" s="199">
        <f t="shared" si="5"/>
        <v>0</v>
      </c>
      <c r="G81" s="199">
        <f t="shared" si="4"/>
        <v>0</v>
      </c>
      <c r="H81" s="64"/>
      <c r="L81" s="64"/>
      <c r="M81" s="64"/>
      <c r="N81" s="96"/>
    </row>
    <row r="82" spans="1:14" outlineLevel="1" x14ac:dyDescent="0.25">
      <c r="A82" s="66" t="s">
        <v>179</v>
      </c>
      <c r="B82" s="101" t="s">
        <v>180</v>
      </c>
      <c r="C82" s="189"/>
      <c r="D82" s="189"/>
      <c r="E82" s="83"/>
      <c r="F82" s="199">
        <f t="shared" si="5"/>
        <v>0</v>
      </c>
      <c r="G82" s="199">
        <f t="shared" si="4"/>
        <v>0</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f t="shared" si="4"/>
        <v>0</v>
      </c>
      <c r="H86" s="64"/>
      <c r="L86" s="64"/>
      <c r="M86" s="64"/>
      <c r="N86" s="96"/>
    </row>
    <row r="87" spans="1:14" outlineLevel="1" x14ac:dyDescent="0.25">
      <c r="A87" s="66" t="s">
        <v>185</v>
      </c>
      <c r="B87" s="101"/>
      <c r="C87" s="91"/>
      <c r="D87" s="91"/>
      <c r="E87" s="83"/>
      <c r="F87" s="92">
        <f t="shared" si="5"/>
        <v>0</v>
      </c>
      <c r="G87" s="92">
        <f t="shared" si="4"/>
        <v>0</v>
      </c>
      <c r="H87" s="64"/>
      <c r="L87" s="64"/>
      <c r="M87" s="64"/>
      <c r="N87" s="96"/>
    </row>
    <row r="88" spans="1:14" ht="15" customHeight="1" x14ac:dyDescent="0.25">
      <c r="A88" s="85"/>
      <c r="B88" s="86" t="s">
        <v>186</v>
      </c>
      <c r="C88" s="139" t="s">
        <v>1430</v>
      </c>
      <c r="D88" s="139" t="s">
        <v>1431</v>
      </c>
      <c r="E88" s="87"/>
      <c r="F88" s="88" t="s">
        <v>187</v>
      </c>
      <c r="G88" s="85" t="s">
        <v>188</v>
      </c>
      <c r="H88" s="64"/>
      <c r="L88" s="64"/>
      <c r="M88" s="64"/>
      <c r="N88" s="96"/>
    </row>
    <row r="89" spans="1:14" ht="22.9" customHeight="1" x14ac:dyDescent="0.25">
      <c r="A89" s="66" t="s">
        <v>189</v>
      </c>
      <c r="B89" s="83" t="s">
        <v>161</v>
      </c>
      <c r="C89" s="277">
        <f>SUMPRODUCT([4]Ech_mens_SFH_em_reel!$K2:$K402,[4]Ech_mens_SFH_em_reel!$A$2:$A$402)/[4]Ech_mens_SFH_em_reel!$I$2/12</f>
        <v>5.3991060894818039</v>
      </c>
      <c r="D89" s="277">
        <f>SUMPRODUCT([4]Ech_mens_SFH_em_ext_reel!$K2:$K402,[4]Ech_mens_SFH_em_ext_reel!$A$2:$A$402)/[4]Ech_mens_SFH_em_ext_reel!$I$2/12</f>
        <v>5.889168708594247</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1423</v>
      </c>
      <c r="C91" s="204"/>
      <c r="D91" s="204"/>
      <c r="E91" s="80"/>
      <c r="F91" s="206"/>
      <c r="G91" s="206"/>
      <c r="H91" s="64"/>
      <c r="L91" s="64"/>
      <c r="M91" s="64"/>
      <c r="N91" s="96"/>
    </row>
    <row r="92" spans="1:14" x14ac:dyDescent="0.25">
      <c r="A92" s="66" t="s">
        <v>190</v>
      </c>
      <c r="B92" s="83" t="s">
        <v>162</v>
      </c>
      <c r="C92" s="191"/>
      <c r="D92" s="191"/>
      <c r="E92" s="80"/>
      <c r="F92" s="206"/>
      <c r="G92" s="206"/>
      <c r="H92" s="64"/>
      <c r="L92" s="64"/>
      <c r="M92" s="64"/>
      <c r="N92" s="96"/>
    </row>
    <row r="93" spans="1:14" x14ac:dyDescent="0.25">
      <c r="A93" s="66" t="s">
        <v>191</v>
      </c>
      <c r="B93" s="177" t="s">
        <v>1455</v>
      </c>
      <c r="C93" s="222">
        <f>(SUMIF([4]Ech_mens_SFH_em_reel!$A:$A,"&lt;13",[4]Ech_mens_SFH_em_reel!$K:$K))/1000000</f>
        <v>510</v>
      </c>
      <c r="D93" s="187">
        <f>(SUMIF([4]Ech_mens_SFH_em_reel!$A:$A,"&lt;13",[4]Ech_mens_SFH_em_reel!$K:$K))/1000000</f>
        <v>510</v>
      </c>
      <c r="E93" s="62"/>
      <c r="F93" s="199">
        <f>IF($C$100=0,"",IF(C93="[for completion]","",IF(C93="","",C93/$C$100)))</f>
        <v>5.5480010878433503E-2</v>
      </c>
      <c r="G93" s="199">
        <f>IF($D$100=0,"",IF(D93="[Mark as ND1 if not relevant]","",IF(D93="","",D93/$D$100)))</f>
        <v>5.5480010878433503E-2</v>
      </c>
      <c r="H93" s="64"/>
      <c r="L93" s="64"/>
      <c r="M93" s="64"/>
      <c r="N93" s="96"/>
    </row>
    <row r="94" spans="1:14" x14ac:dyDescent="0.25">
      <c r="A94" s="66" t="s">
        <v>192</v>
      </c>
      <c r="B94" s="177" t="s">
        <v>1456</v>
      </c>
      <c r="C94" s="222">
        <f>(SUMIF([4]Ech_mens_SFH_em_reel!$A:$A,"&lt;25",[4]Ech_mens_SFH_em_reel!$K:$K)/1000000-SUM(C$91:$C93))</f>
        <v>1250</v>
      </c>
      <c r="D94" s="222">
        <f>(SUMIF([4]Ech_mens_SFH_em_reel!$A:$A,"&lt;25",[4]Ech_mens_SFH_em_reel!$K:$K))/1000000-D93</f>
        <v>1250</v>
      </c>
      <c r="E94" s="62"/>
      <c r="F94" s="199">
        <f t="shared" ref="F94:F99" si="6">IF($C$100=0,"",IF(C94="[for completion]","",IF(C94="","",C94/$C$100)))</f>
        <v>0.13598041881968997</v>
      </c>
      <c r="G94" s="199">
        <f t="shared" ref="G94:G99" si="7">IF($D$100=0,"",IF(D94="[Mark as ND1 if not relevant]","",IF(D94="","",D94/$D$100)))</f>
        <v>0.13598041881968997</v>
      </c>
      <c r="H94" s="64"/>
      <c r="L94" s="64"/>
      <c r="M94" s="64"/>
      <c r="N94" s="96"/>
    </row>
    <row r="95" spans="1:14" x14ac:dyDescent="0.25">
      <c r="A95" s="66" t="s">
        <v>193</v>
      </c>
      <c r="B95" s="177" t="s">
        <v>1457</v>
      </c>
      <c r="C95" s="222">
        <f>(SUMIF([4]Ech_mens_SFH_em_reel!$A:$A,"&lt;37",[4]Ech_mens_SFH_em_reel!$K:$K)/1000000-SUM(C$91:$C94))</f>
        <v>2700</v>
      </c>
      <c r="D95" s="222">
        <f>(SUMIF([4]Ech_mens_SFH_em_reel!$A:$A,"&lt;37",[4]Ech_mens_SFH_em_reel!$K:$K))/1000000-SUM(D93:D94)</f>
        <v>2700</v>
      </c>
      <c r="E95" s="62"/>
      <c r="F95" s="199">
        <f t="shared" si="6"/>
        <v>0.29371770465053032</v>
      </c>
      <c r="G95" s="199">
        <f t="shared" si="7"/>
        <v>0.29371770465053032</v>
      </c>
      <c r="H95" s="64"/>
      <c r="L95" s="64"/>
      <c r="M95" s="64"/>
      <c r="N95" s="96"/>
    </row>
    <row r="96" spans="1:14" x14ac:dyDescent="0.25">
      <c r="A96" s="66" t="s">
        <v>194</v>
      </c>
      <c r="B96" s="177" t="s">
        <v>1458</v>
      </c>
      <c r="C96" s="222">
        <f>(SUMIF([4]Ech_mens_SFH_em_reel!$A:$A,"&lt;49",[4]Ech_mens_SFH_em_reel!$K:$K)/1000000-SUM(C$91:$C95))</f>
        <v>35</v>
      </c>
      <c r="D96" s="222">
        <f>(SUMIF([4]Ech_mens_SFH_em_reel!$A:$A,"&lt;49",[4]Ech_mens_SFH_em_reel!$K:$K))/1000000-SUM(D93:D95)</f>
        <v>35</v>
      </c>
      <c r="E96" s="62"/>
      <c r="F96" s="199">
        <f t="shared" si="6"/>
        <v>3.8074517269513189E-3</v>
      </c>
      <c r="G96" s="199">
        <f t="shared" si="7"/>
        <v>3.8074517269513189E-3</v>
      </c>
      <c r="H96" s="64"/>
      <c r="L96" s="64"/>
      <c r="M96" s="64"/>
      <c r="N96" s="96"/>
    </row>
    <row r="97" spans="1:14" x14ac:dyDescent="0.25">
      <c r="A97" s="66" t="s">
        <v>195</v>
      </c>
      <c r="B97" s="177" t="s">
        <v>1459</v>
      </c>
      <c r="C97" s="222">
        <f>(SUMIF([4]Ech_mens_SFH_em_reel!$A:$A,"&lt;61",[4]Ech_mens_SFH_em_reel!$K:$K)/1000000-SUM(C$91:$C96))</f>
        <v>170</v>
      </c>
      <c r="D97" s="222">
        <f>(SUMIF([4]Ech_mens_SFH_em_reel!$A:$A,"&lt;61",[4]Ech_mens_SFH_em_reel!$K:$K))/1000000-SUM(D93:D96)</f>
        <v>170</v>
      </c>
      <c r="E97" s="62"/>
      <c r="F97" s="199">
        <f t="shared" si="6"/>
        <v>1.8493336959477837E-2</v>
      </c>
      <c r="G97" s="199">
        <f t="shared" si="7"/>
        <v>1.8493336959477837E-2</v>
      </c>
      <c r="H97" s="64"/>
      <c r="L97" s="64"/>
      <c r="M97" s="64"/>
    </row>
    <row r="98" spans="1:14" x14ac:dyDescent="0.25">
      <c r="A98" s="66" t="s">
        <v>196</v>
      </c>
      <c r="B98" s="177" t="s">
        <v>1460</v>
      </c>
      <c r="C98" s="222">
        <f>(SUMIF([4]Ech_mens_SFH_em_reel!$A:$A,"&lt;121",[4]Ech_mens_SFH_em_reel!$K:$K)/1000000-SUM(C$91:$C97))</f>
        <v>3827.5</v>
      </c>
      <c r="D98" s="222">
        <f>(SUMIF([4]Ech_mens_SFH_em_reel!$A:$A,"&lt;121",[4]Ech_mens_SFH_em_reel!$K:$K))/1000000-SUM(D93:D97)</f>
        <v>3827.5</v>
      </c>
      <c r="E98" s="62"/>
      <c r="F98" s="199">
        <f t="shared" si="6"/>
        <v>0.41637204242589065</v>
      </c>
      <c r="G98" s="199">
        <f t="shared" si="7"/>
        <v>0.41637204242589065</v>
      </c>
      <c r="H98" s="64"/>
      <c r="L98" s="64"/>
      <c r="M98" s="64"/>
    </row>
    <row r="99" spans="1:14" x14ac:dyDescent="0.25">
      <c r="A99" s="66" t="s">
        <v>197</v>
      </c>
      <c r="B99" s="177" t="s">
        <v>1461</v>
      </c>
      <c r="C99" s="222">
        <f>(SUM([4]Ech_mens_SFH_em_reel!$K:$K)/1000000-SUM(C$91:$C98))</f>
        <v>700</v>
      </c>
      <c r="D99" s="222">
        <f>(SUMIF([4]Ech_mens_SFH_em_reel!$A:$A,"&gt;121",[4]Ech_mens_SFH_em_reel!$K:$K))/1000000</f>
        <v>700</v>
      </c>
      <c r="E99" s="62"/>
      <c r="F99" s="199">
        <f t="shared" si="6"/>
        <v>7.6149034539026383E-2</v>
      </c>
      <c r="G99" s="199">
        <f t="shared" si="7"/>
        <v>7.6149034539026383E-2</v>
      </c>
      <c r="H99" s="64"/>
      <c r="L99" s="64"/>
      <c r="M99" s="64"/>
    </row>
    <row r="100" spans="1:14" x14ac:dyDescent="0.25">
      <c r="A100" s="66" t="s">
        <v>198</v>
      </c>
      <c r="B100" s="100" t="s">
        <v>149</v>
      </c>
      <c r="C100" s="189">
        <f>SUM(C93:C99)</f>
        <v>9192.5</v>
      </c>
      <c r="D100" s="189">
        <f>SUM(D93:D99)</f>
        <v>9192.5</v>
      </c>
      <c r="E100" s="83"/>
      <c r="F100" s="200">
        <f>SUM(F93:F99)</f>
        <v>1</v>
      </c>
      <c r="G100" s="200">
        <f>SUM(G93:G99)</f>
        <v>1</v>
      </c>
      <c r="H100" s="64"/>
      <c r="L100" s="64"/>
      <c r="M100" s="64"/>
    </row>
    <row r="101" spans="1:14" outlineLevel="1" x14ac:dyDescent="0.25">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outlineLevel="1" x14ac:dyDescent="0.25">
      <c r="A102" s="66" t="s">
        <v>200</v>
      </c>
      <c r="B102" s="101" t="s">
        <v>174</v>
      </c>
      <c r="C102" s="189"/>
      <c r="D102" s="189"/>
      <c r="E102" s="83"/>
      <c r="F102" s="199">
        <f t="shared" si="8"/>
        <v>0</v>
      </c>
      <c r="G102" s="199">
        <f t="shared" si="9"/>
        <v>0</v>
      </c>
      <c r="H102" s="64"/>
      <c r="L102" s="64"/>
      <c r="M102" s="64"/>
    </row>
    <row r="103" spans="1:14" outlineLevel="1" x14ac:dyDescent="0.25">
      <c r="A103" s="66" t="s">
        <v>201</v>
      </c>
      <c r="B103" s="101" t="s">
        <v>176</v>
      </c>
      <c r="C103" s="189"/>
      <c r="D103" s="189"/>
      <c r="E103" s="83"/>
      <c r="F103" s="199">
        <f t="shared" si="8"/>
        <v>0</v>
      </c>
      <c r="G103" s="199">
        <f t="shared" si="9"/>
        <v>0</v>
      </c>
      <c r="H103" s="64"/>
      <c r="L103" s="64"/>
      <c r="M103" s="64"/>
    </row>
    <row r="104" spans="1:14" outlineLevel="1" x14ac:dyDescent="0.25">
      <c r="A104" s="66" t="s">
        <v>202</v>
      </c>
      <c r="B104" s="101" t="s">
        <v>178</v>
      </c>
      <c r="C104" s="189"/>
      <c r="D104" s="189"/>
      <c r="E104" s="83"/>
      <c r="F104" s="199">
        <f t="shared" si="8"/>
        <v>0</v>
      </c>
      <c r="G104" s="199">
        <f t="shared" si="9"/>
        <v>0</v>
      </c>
      <c r="H104" s="64"/>
      <c r="L104" s="64"/>
      <c r="M104" s="64"/>
    </row>
    <row r="105" spans="1:14" outlineLevel="1" x14ac:dyDescent="0.25">
      <c r="A105" s="66" t="s">
        <v>203</v>
      </c>
      <c r="B105" s="101" t="s">
        <v>180</v>
      </c>
      <c r="C105" s="189"/>
      <c r="D105" s="189"/>
      <c r="E105" s="83"/>
      <c r="F105" s="199">
        <f t="shared" si="8"/>
        <v>0</v>
      </c>
      <c r="G105" s="199">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2" t="s">
        <v>1486</v>
      </c>
      <c r="C111" s="88" t="s">
        <v>209</v>
      </c>
      <c r="D111" s="88" t="s">
        <v>210</v>
      </c>
      <c r="E111" s="87"/>
      <c r="F111" s="88" t="s">
        <v>211</v>
      </c>
      <c r="G111" s="88" t="s">
        <v>212</v>
      </c>
      <c r="H111" s="64"/>
      <c r="L111" s="64"/>
      <c r="M111" s="64"/>
    </row>
    <row r="112" spans="1:14" s="102" customFormat="1" x14ac:dyDescent="0.25">
      <c r="A112" s="66" t="s">
        <v>213</v>
      </c>
      <c r="B112" s="83" t="s">
        <v>214</v>
      </c>
      <c r="C112" s="187">
        <f>C77</f>
        <v>11603.156473609992</v>
      </c>
      <c r="D112" s="222">
        <f>D77</f>
        <v>11603.156473609999</v>
      </c>
      <c r="E112" s="92"/>
      <c r="F112" s="199">
        <f>IF($C$129=0,"",IF(C112="[for completion]","",IF(C112="","",C112/$C$129)))</f>
        <v>1</v>
      </c>
      <c r="G112" s="199">
        <f>IF($D$129=0,"",IF(D112="[for completion]","",IF(D112="","",D112/$D$129)))</f>
        <v>1</v>
      </c>
      <c r="I112" s="66"/>
      <c r="J112" s="66"/>
      <c r="K112" s="66"/>
      <c r="L112" s="64" t="s">
        <v>1464</v>
      </c>
      <c r="M112" s="64"/>
      <c r="N112" s="64"/>
    </row>
    <row r="113" spans="1:14" s="102" customFormat="1" x14ac:dyDescent="0.25">
      <c r="A113" s="66" t="s">
        <v>215</v>
      </c>
      <c r="B113" s="83" t="s">
        <v>1465</v>
      </c>
      <c r="C113" s="187"/>
      <c r="D113" s="187"/>
      <c r="E113" s="92"/>
      <c r="F113" s="199" t="str">
        <f t="shared" ref="F113:F128" si="10">IF($C$129=0,"",IF(C113="[for completion]","",IF(C113="","",C113/$C$129)))</f>
        <v/>
      </c>
      <c r="G113" s="199" t="str">
        <f t="shared" ref="G113:G128" si="11">IF($D$129=0,"",IF(D113="[for completion]","",IF(D113="","",D113/$D$129)))</f>
        <v/>
      </c>
      <c r="I113" s="66"/>
      <c r="J113" s="66"/>
      <c r="K113" s="66"/>
      <c r="L113" s="83" t="s">
        <v>1465</v>
      </c>
      <c r="M113" s="64"/>
      <c r="N113" s="64"/>
    </row>
    <row r="114" spans="1:14" s="102" customFormat="1" x14ac:dyDescent="0.25">
      <c r="A114" s="66" t="s">
        <v>216</v>
      </c>
      <c r="B114" s="83" t="s">
        <v>223</v>
      </c>
      <c r="C114" s="187"/>
      <c r="D114" s="187"/>
      <c r="E114" s="92"/>
      <c r="F114" s="199" t="str">
        <f t="shared" si="10"/>
        <v/>
      </c>
      <c r="G114" s="199" t="str">
        <f t="shared" si="11"/>
        <v/>
      </c>
      <c r="I114" s="66"/>
      <c r="J114" s="66"/>
      <c r="K114" s="66"/>
      <c r="L114" s="83" t="s">
        <v>223</v>
      </c>
      <c r="M114" s="64"/>
      <c r="N114" s="64"/>
    </row>
    <row r="115" spans="1:14" s="102" customFormat="1" x14ac:dyDescent="0.25">
      <c r="A115" s="66" t="s">
        <v>217</v>
      </c>
      <c r="B115" s="83" t="s">
        <v>1466</v>
      </c>
      <c r="C115" s="187"/>
      <c r="D115" s="187"/>
      <c r="E115" s="92"/>
      <c r="F115" s="199" t="str">
        <f t="shared" si="10"/>
        <v/>
      </c>
      <c r="G115" s="199" t="str">
        <f t="shared" si="11"/>
        <v/>
      </c>
      <c r="I115" s="66"/>
      <c r="J115" s="66"/>
      <c r="K115" s="66"/>
      <c r="L115" s="83" t="s">
        <v>1466</v>
      </c>
      <c r="M115" s="64"/>
      <c r="N115" s="64"/>
    </row>
    <row r="116" spans="1:14" s="102" customFormat="1" x14ac:dyDescent="0.25">
      <c r="A116" s="66" t="s">
        <v>219</v>
      </c>
      <c r="B116" s="83" t="s">
        <v>1467</v>
      </c>
      <c r="C116" s="187"/>
      <c r="D116" s="187"/>
      <c r="E116" s="92"/>
      <c r="F116" s="199" t="str">
        <f t="shared" si="10"/>
        <v/>
      </c>
      <c r="G116" s="199" t="str">
        <f t="shared" si="11"/>
        <v/>
      </c>
      <c r="I116" s="66"/>
      <c r="J116" s="66"/>
      <c r="K116" s="66"/>
      <c r="L116" s="83" t="s">
        <v>1467</v>
      </c>
      <c r="M116" s="64"/>
      <c r="N116" s="64"/>
    </row>
    <row r="117" spans="1:14" s="102" customFormat="1" x14ac:dyDescent="0.25">
      <c r="A117" s="66" t="s">
        <v>220</v>
      </c>
      <c r="B117" s="83" t="s">
        <v>225</v>
      </c>
      <c r="C117" s="187"/>
      <c r="D117" s="187"/>
      <c r="E117" s="83"/>
      <c r="F117" s="199" t="str">
        <f t="shared" si="10"/>
        <v/>
      </c>
      <c r="G117" s="199" t="str">
        <f t="shared" si="11"/>
        <v/>
      </c>
      <c r="I117" s="66"/>
      <c r="J117" s="66"/>
      <c r="K117" s="66"/>
      <c r="L117" s="83" t="s">
        <v>225</v>
      </c>
      <c r="M117" s="64"/>
      <c r="N117" s="64"/>
    </row>
    <row r="118" spans="1:14" x14ac:dyDescent="0.25">
      <c r="A118" s="66" t="s">
        <v>221</v>
      </c>
      <c r="B118" s="83" t="s">
        <v>227</v>
      </c>
      <c r="C118" s="187"/>
      <c r="D118" s="187"/>
      <c r="E118" s="83"/>
      <c r="F118" s="199" t="str">
        <f t="shared" si="10"/>
        <v/>
      </c>
      <c r="G118" s="199" t="str">
        <f t="shared" si="11"/>
        <v/>
      </c>
      <c r="L118" s="83" t="s">
        <v>227</v>
      </c>
      <c r="M118" s="64"/>
    </row>
    <row r="119" spans="1:14" x14ac:dyDescent="0.25">
      <c r="A119" s="66" t="s">
        <v>222</v>
      </c>
      <c r="B119" s="83" t="s">
        <v>1468</v>
      </c>
      <c r="C119" s="187"/>
      <c r="D119" s="187"/>
      <c r="E119" s="83"/>
      <c r="F119" s="199" t="str">
        <f t="shared" si="10"/>
        <v/>
      </c>
      <c r="G119" s="199" t="str">
        <f t="shared" si="11"/>
        <v/>
      </c>
      <c r="L119" s="83" t="s">
        <v>1468</v>
      </c>
      <c r="M119" s="64"/>
    </row>
    <row r="120" spans="1:14" x14ac:dyDescent="0.25">
      <c r="A120" s="66" t="s">
        <v>224</v>
      </c>
      <c r="B120" s="83" t="s">
        <v>229</v>
      </c>
      <c r="C120" s="187"/>
      <c r="D120" s="187"/>
      <c r="E120" s="83"/>
      <c r="F120" s="199" t="str">
        <f t="shared" si="10"/>
        <v/>
      </c>
      <c r="G120" s="199" t="str">
        <f t="shared" si="11"/>
        <v/>
      </c>
      <c r="L120" s="83" t="s">
        <v>229</v>
      </c>
      <c r="M120" s="64"/>
    </row>
    <row r="121" spans="1:14" x14ac:dyDescent="0.25">
      <c r="A121" s="66" t="s">
        <v>226</v>
      </c>
      <c r="B121" s="83" t="s">
        <v>1475</v>
      </c>
      <c r="C121" s="187"/>
      <c r="D121" s="187"/>
      <c r="E121" s="83"/>
      <c r="F121" s="199" t="str">
        <f t="shared" ref="F121" si="12">IF($C$129=0,"",IF(C121="[for completion]","",IF(C121="","",C121/$C$129)))</f>
        <v/>
      </c>
      <c r="G121" s="199" t="str">
        <f t="shared" ref="G121" si="13">IF($D$129=0,"",IF(D121="[for completion]","",IF(D121="","",D121/$D$129)))</f>
        <v/>
      </c>
      <c r="L121" s="83"/>
      <c r="M121" s="64"/>
    </row>
    <row r="122" spans="1:14" x14ac:dyDescent="0.25">
      <c r="A122" s="66" t="s">
        <v>228</v>
      </c>
      <c r="B122" s="83" t="s">
        <v>231</v>
      </c>
      <c r="C122" s="187"/>
      <c r="D122" s="187"/>
      <c r="E122" s="83"/>
      <c r="F122" s="199" t="str">
        <f t="shared" si="10"/>
        <v/>
      </c>
      <c r="G122" s="199" t="str">
        <f t="shared" si="11"/>
        <v/>
      </c>
      <c r="L122" s="83" t="s">
        <v>231</v>
      </c>
      <c r="M122" s="64"/>
    </row>
    <row r="123" spans="1:14" x14ac:dyDescent="0.25">
      <c r="A123" s="66" t="s">
        <v>230</v>
      </c>
      <c r="B123" s="83" t="s">
        <v>218</v>
      </c>
      <c r="C123" s="187"/>
      <c r="D123" s="187"/>
      <c r="E123" s="83"/>
      <c r="F123" s="199" t="str">
        <f t="shared" si="10"/>
        <v/>
      </c>
      <c r="G123" s="199" t="str">
        <f t="shared" si="11"/>
        <v/>
      </c>
      <c r="L123" s="83" t="s">
        <v>218</v>
      </c>
      <c r="M123" s="64"/>
    </row>
    <row r="124" spans="1:14" x14ac:dyDescent="0.25">
      <c r="A124" s="66" t="s">
        <v>232</v>
      </c>
      <c r="B124" s="177" t="s">
        <v>1470</v>
      </c>
      <c r="C124" s="187"/>
      <c r="D124" s="187"/>
      <c r="E124" s="83"/>
      <c r="F124" s="199" t="str">
        <f t="shared" si="10"/>
        <v/>
      </c>
      <c r="G124" s="199" t="str">
        <f t="shared" si="11"/>
        <v/>
      </c>
      <c r="L124" s="177" t="s">
        <v>1470</v>
      </c>
      <c r="M124" s="64"/>
    </row>
    <row r="125" spans="1:14" x14ac:dyDescent="0.25">
      <c r="A125" s="66" t="s">
        <v>234</v>
      </c>
      <c r="B125" s="83" t="s">
        <v>233</v>
      </c>
      <c r="C125" s="187"/>
      <c r="D125" s="187"/>
      <c r="E125" s="83"/>
      <c r="F125" s="199" t="str">
        <f t="shared" si="10"/>
        <v/>
      </c>
      <c r="G125" s="199" t="str">
        <f t="shared" si="11"/>
        <v/>
      </c>
      <c r="L125" s="83" t="s">
        <v>233</v>
      </c>
      <c r="M125" s="64"/>
    </row>
    <row r="126" spans="1:14" x14ac:dyDescent="0.25">
      <c r="A126" s="66" t="s">
        <v>236</v>
      </c>
      <c r="B126" s="83" t="s">
        <v>235</v>
      </c>
      <c r="C126" s="187"/>
      <c r="D126" s="187"/>
      <c r="E126" s="83"/>
      <c r="F126" s="199" t="str">
        <f t="shared" si="10"/>
        <v/>
      </c>
      <c r="G126" s="199" t="str">
        <f t="shared" si="11"/>
        <v/>
      </c>
      <c r="H126" s="96"/>
      <c r="L126" s="83" t="s">
        <v>235</v>
      </c>
      <c r="M126" s="64"/>
    </row>
    <row r="127" spans="1:14" x14ac:dyDescent="0.25">
      <c r="A127" s="66" t="s">
        <v>237</v>
      </c>
      <c r="B127" s="83" t="s">
        <v>1469</v>
      </c>
      <c r="C127" s="187"/>
      <c r="D127" s="187"/>
      <c r="E127" s="83"/>
      <c r="F127" s="199" t="str">
        <f t="shared" ref="F127" si="14">IF($C$129=0,"",IF(C127="[for completion]","",IF(C127="","",C127/$C$129)))</f>
        <v/>
      </c>
      <c r="G127" s="199" t="str">
        <f t="shared" ref="G127" si="15">IF($D$129=0,"",IF(D127="[for completion]","",IF(D127="","",D127/$D$129)))</f>
        <v/>
      </c>
      <c r="H127" s="64"/>
      <c r="L127" s="83" t="s">
        <v>1469</v>
      </c>
      <c r="M127" s="64"/>
    </row>
    <row r="128" spans="1:14" x14ac:dyDescent="0.25">
      <c r="A128" s="66" t="s">
        <v>1471</v>
      </c>
      <c r="B128" s="83" t="s">
        <v>147</v>
      </c>
      <c r="C128" s="187"/>
      <c r="D128" s="187"/>
      <c r="E128" s="83"/>
      <c r="F128" s="199" t="str">
        <f t="shared" si="10"/>
        <v/>
      </c>
      <c r="G128" s="199" t="str">
        <f t="shared" si="11"/>
        <v/>
      </c>
      <c r="H128" s="64"/>
      <c r="L128" s="64"/>
      <c r="M128" s="64"/>
    </row>
    <row r="129" spans="1:14" x14ac:dyDescent="0.25">
      <c r="A129" s="66" t="s">
        <v>1474</v>
      </c>
      <c r="B129" s="100" t="s">
        <v>149</v>
      </c>
      <c r="C129" s="187">
        <f>SUM(C112:C128)</f>
        <v>11603.156473609992</v>
      </c>
      <c r="D129" s="187">
        <f>SUM(D112:D128)</f>
        <v>11603.156473609999</v>
      </c>
      <c r="E129" s="83"/>
      <c r="F129" s="181">
        <f>SUM(F112:F128)</f>
        <v>1</v>
      </c>
      <c r="G129" s="181">
        <f>SUM(G112:G128)</f>
        <v>1</v>
      </c>
      <c r="H129" s="64"/>
      <c r="L129" s="64"/>
      <c r="M129" s="64"/>
    </row>
    <row r="130" spans="1:14" outlineLevel="1" x14ac:dyDescent="0.25">
      <c r="A130" s="66" t="s">
        <v>238</v>
      </c>
      <c r="B130" s="95" t="s">
        <v>151</v>
      </c>
      <c r="C130" s="187"/>
      <c r="D130" s="187"/>
      <c r="E130" s="83"/>
      <c r="F130" s="199" t="str">
        <f>IF($C$129=0,"",IF(C130="[for completion]","",IF(C130="","",C130/$C$129)))</f>
        <v/>
      </c>
      <c r="G130" s="199" t="str">
        <f>IF($D$129=0,"",IF(D130="[for completion]","",IF(D130="","",D130/$D$129)))</f>
        <v/>
      </c>
      <c r="H130" s="64"/>
      <c r="L130" s="64"/>
      <c r="M130" s="64"/>
    </row>
    <row r="131" spans="1:14" outlineLevel="1" x14ac:dyDescent="0.25">
      <c r="A131" s="66" t="s">
        <v>239</v>
      </c>
      <c r="B131" s="95" t="s">
        <v>151</v>
      </c>
      <c r="C131" s="187"/>
      <c r="D131" s="187"/>
      <c r="E131" s="83"/>
      <c r="F131" s="199">
        <f t="shared" ref="F131:F136" si="16">IF($C$129=0,"",IF(C131="[for completion]","",C131/$C$129))</f>
        <v>0</v>
      </c>
      <c r="G131" s="199">
        <f t="shared" ref="G131:G136" si="17">IF($D$129=0,"",IF(D131="[for completion]","",D131/$D$129))</f>
        <v>0</v>
      </c>
      <c r="H131" s="64"/>
      <c r="L131" s="64"/>
      <c r="M131" s="64"/>
    </row>
    <row r="132" spans="1:14" outlineLevel="1" x14ac:dyDescent="0.25">
      <c r="A132" s="66" t="s">
        <v>240</v>
      </c>
      <c r="B132" s="95" t="s">
        <v>151</v>
      </c>
      <c r="C132" s="187"/>
      <c r="D132" s="187"/>
      <c r="E132" s="83"/>
      <c r="F132" s="199">
        <f t="shared" si="16"/>
        <v>0</v>
      </c>
      <c r="G132" s="199">
        <f t="shared" si="17"/>
        <v>0</v>
      </c>
      <c r="H132" s="64"/>
      <c r="L132" s="64"/>
      <c r="M132" s="64"/>
    </row>
    <row r="133" spans="1:14" outlineLevel="1" x14ac:dyDescent="0.25">
      <c r="A133" s="66" t="s">
        <v>241</v>
      </c>
      <c r="B133" s="95" t="s">
        <v>151</v>
      </c>
      <c r="C133" s="187"/>
      <c r="D133" s="187"/>
      <c r="E133" s="83"/>
      <c r="F133" s="199">
        <f t="shared" si="16"/>
        <v>0</v>
      </c>
      <c r="G133" s="199">
        <f t="shared" si="17"/>
        <v>0</v>
      </c>
      <c r="H133" s="64"/>
      <c r="L133" s="64"/>
      <c r="M133" s="64"/>
    </row>
    <row r="134" spans="1:14" outlineLevel="1" x14ac:dyDescent="0.25">
      <c r="A134" s="66" t="s">
        <v>242</v>
      </c>
      <c r="B134" s="95" t="s">
        <v>151</v>
      </c>
      <c r="C134" s="187"/>
      <c r="D134" s="187"/>
      <c r="E134" s="83"/>
      <c r="F134" s="199">
        <f t="shared" si="16"/>
        <v>0</v>
      </c>
      <c r="G134" s="199">
        <f t="shared" si="17"/>
        <v>0</v>
      </c>
      <c r="H134" s="64"/>
      <c r="L134" s="64"/>
      <c r="M134" s="64"/>
    </row>
    <row r="135" spans="1:14" outlineLevel="1" x14ac:dyDescent="0.25">
      <c r="A135" s="66" t="s">
        <v>243</v>
      </c>
      <c r="B135" s="95" t="s">
        <v>151</v>
      </c>
      <c r="C135" s="187"/>
      <c r="D135" s="187"/>
      <c r="E135" s="83"/>
      <c r="F135" s="199">
        <f t="shared" si="16"/>
        <v>0</v>
      </c>
      <c r="G135" s="199">
        <f t="shared" si="17"/>
        <v>0</v>
      </c>
      <c r="H135" s="64"/>
      <c r="L135" s="64"/>
      <c r="M135" s="64"/>
    </row>
    <row r="136" spans="1:14" outlineLevel="1" x14ac:dyDescent="0.25">
      <c r="A136" s="66" t="s">
        <v>244</v>
      </c>
      <c r="B136" s="95" t="s">
        <v>151</v>
      </c>
      <c r="C136" s="187"/>
      <c r="D136" s="187"/>
      <c r="E136" s="83"/>
      <c r="F136" s="199">
        <f t="shared" si="16"/>
        <v>0</v>
      </c>
      <c r="G136" s="199">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87">
        <f>C100</f>
        <v>9192.5</v>
      </c>
      <c r="D138" s="187">
        <f>SUM(D93:D99)</f>
        <v>9192.5</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25">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x14ac:dyDescent="0.25">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x14ac:dyDescent="0.25">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x14ac:dyDescent="0.25">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x14ac:dyDescent="0.25">
      <c r="A143" s="66" t="s">
        <v>251</v>
      </c>
      <c r="B143" s="83" t="s">
        <v>225</v>
      </c>
      <c r="C143" s="187"/>
      <c r="D143" s="187"/>
      <c r="E143" s="83"/>
      <c r="F143" s="199" t="str">
        <f t="shared" si="18"/>
        <v/>
      </c>
      <c r="G143" s="199" t="str">
        <f t="shared" si="19"/>
        <v/>
      </c>
      <c r="H143" s="64"/>
      <c r="I143" s="66"/>
      <c r="J143" s="66"/>
      <c r="K143" s="66"/>
      <c r="L143" s="64"/>
      <c r="M143" s="64"/>
      <c r="N143" s="64"/>
    </row>
    <row r="144" spans="1:14" x14ac:dyDescent="0.25">
      <c r="A144" s="66" t="s">
        <v>252</v>
      </c>
      <c r="B144" s="83" t="s">
        <v>227</v>
      </c>
      <c r="C144" s="187"/>
      <c r="D144" s="187"/>
      <c r="E144" s="83"/>
      <c r="F144" s="199" t="str">
        <f t="shared" si="18"/>
        <v/>
      </c>
      <c r="G144" s="199" t="str">
        <f t="shared" si="19"/>
        <v/>
      </c>
      <c r="H144" s="64"/>
      <c r="L144" s="64"/>
      <c r="M144" s="64"/>
    </row>
    <row r="145" spans="1:14" x14ac:dyDescent="0.25">
      <c r="A145" s="66" t="s">
        <v>253</v>
      </c>
      <c r="B145" s="83" t="s">
        <v>1468</v>
      </c>
      <c r="C145" s="187"/>
      <c r="D145" s="187"/>
      <c r="E145" s="83"/>
      <c r="F145" s="199" t="str">
        <f t="shared" si="18"/>
        <v/>
      </c>
      <c r="G145" s="199" t="str">
        <f t="shared" si="19"/>
        <v/>
      </c>
      <c r="H145" s="64"/>
      <c r="L145" s="64"/>
      <c r="M145" s="64"/>
      <c r="N145" s="96"/>
    </row>
    <row r="146" spans="1:14" x14ac:dyDescent="0.25">
      <c r="A146" s="66" t="s">
        <v>254</v>
      </c>
      <c r="B146" s="83" t="s">
        <v>229</v>
      </c>
      <c r="C146" s="187"/>
      <c r="D146" s="187"/>
      <c r="E146" s="83"/>
      <c r="F146" s="199" t="str">
        <f t="shared" si="18"/>
        <v/>
      </c>
      <c r="G146" s="199" t="str">
        <f t="shared" si="19"/>
        <v/>
      </c>
      <c r="H146" s="64"/>
      <c r="L146" s="64"/>
      <c r="M146" s="64"/>
      <c r="N146" s="96"/>
    </row>
    <row r="147" spans="1:14" x14ac:dyDescent="0.25">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x14ac:dyDescent="0.25">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x14ac:dyDescent="0.25">
      <c r="A149" s="66" t="s">
        <v>257</v>
      </c>
      <c r="B149" s="83" t="s">
        <v>218</v>
      </c>
      <c r="C149" s="187"/>
      <c r="D149" s="187"/>
      <c r="E149" s="83"/>
      <c r="F149" s="199" t="str">
        <f t="shared" si="22"/>
        <v/>
      </c>
      <c r="G149" s="199" t="str">
        <f t="shared" si="23"/>
        <v/>
      </c>
      <c r="H149" s="64"/>
      <c r="L149" s="64"/>
      <c r="M149" s="64"/>
      <c r="N149" s="96"/>
    </row>
    <row r="150" spans="1:14" x14ac:dyDescent="0.25">
      <c r="A150" s="66" t="s">
        <v>258</v>
      </c>
      <c r="B150" s="177" t="s">
        <v>1470</v>
      </c>
      <c r="C150" s="187"/>
      <c r="D150" s="187"/>
      <c r="E150" s="83"/>
      <c r="F150" s="199" t="str">
        <f t="shared" si="22"/>
        <v/>
      </c>
      <c r="G150" s="199" t="str">
        <f t="shared" si="23"/>
        <v/>
      </c>
      <c r="H150" s="64"/>
      <c r="L150" s="64"/>
      <c r="M150" s="64"/>
      <c r="N150" s="96"/>
    </row>
    <row r="151" spans="1:14" x14ac:dyDescent="0.25">
      <c r="A151" s="66" t="s">
        <v>259</v>
      </c>
      <c r="B151" s="83" t="s">
        <v>233</v>
      </c>
      <c r="C151" s="187"/>
      <c r="D151" s="187"/>
      <c r="E151" s="83"/>
      <c r="F151" s="199" t="str">
        <f t="shared" si="22"/>
        <v/>
      </c>
      <c r="G151" s="199" t="str">
        <f t="shared" si="23"/>
        <v/>
      </c>
      <c r="H151" s="64"/>
      <c r="L151" s="64"/>
      <c r="M151" s="64"/>
      <c r="N151" s="96"/>
    </row>
    <row r="152" spans="1:14" x14ac:dyDescent="0.25">
      <c r="A152" s="66" t="s">
        <v>260</v>
      </c>
      <c r="B152" s="83" t="s">
        <v>235</v>
      </c>
      <c r="C152" s="187"/>
      <c r="D152" s="187"/>
      <c r="E152" s="83"/>
      <c r="F152" s="199" t="str">
        <f t="shared" si="22"/>
        <v/>
      </c>
      <c r="G152" s="199" t="str">
        <f t="shared" si="23"/>
        <v/>
      </c>
      <c r="H152" s="64"/>
      <c r="L152" s="64"/>
      <c r="M152" s="64"/>
      <c r="N152" s="96"/>
    </row>
    <row r="153" spans="1:14" x14ac:dyDescent="0.25">
      <c r="A153" s="66" t="s">
        <v>261</v>
      </c>
      <c r="B153" s="83" t="s">
        <v>1469</v>
      </c>
      <c r="C153" s="187"/>
      <c r="D153" s="187"/>
      <c r="E153" s="83"/>
      <c r="F153" s="199" t="str">
        <f t="shared" si="22"/>
        <v/>
      </c>
      <c r="G153" s="199" t="str">
        <f t="shared" si="23"/>
        <v/>
      </c>
      <c r="H153" s="64"/>
      <c r="L153" s="64"/>
      <c r="M153" s="64"/>
      <c r="N153" s="96"/>
    </row>
    <row r="154" spans="1:14" x14ac:dyDescent="0.25">
      <c r="A154" s="66" t="s">
        <v>1472</v>
      </c>
      <c r="B154" s="83" t="s">
        <v>147</v>
      </c>
      <c r="C154" s="187"/>
      <c r="D154" s="187"/>
      <c r="E154" s="83"/>
      <c r="F154" s="199" t="str">
        <f t="shared" si="22"/>
        <v/>
      </c>
      <c r="G154" s="199" t="str">
        <f t="shared" si="23"/>
        <v/>
      </c>
      <c r="H154" s="64"/>
      <c r="L154" s="64"/>
      <c r="M154" s="64"/>
      <c r="N154" s="96"/>
    </row>
    <row r="155" spans="1:14" x14ac:dyDescent="0.25">
      <c r="A155" s="66" t="s">
        <v>1476</v>
      </c>
      <c r="B155" s="100" t="s">
        <v>149</v>
      </c>
      <c r="C155" s="187">
        <f>SUM(C138:C154)</f>
        <v>9192.5</v>
      </c>
      <c r="D155" s="187">
        <f>SUM(D138:D154)</f>
        <v>9192.5</v>
      </c>
      <c r="E155" s="83"/>
      <c r="F155" s="181">
        <f>SUM(F138:F154)</f>
        <v>1</v>
      </c>
      <c r="G155" s="181">
        <f>SUM(G138:G154)</f>
        <v>1</v>
      </c>
      <c r="H155" s="64"/>
      <c r="L155" s="64"/>
      <c r="M155" s="64"/>
      <c r="N155" s="96"/>
    </row>
    <row r="156" spans="1:14" outlineLevel="1" x14ac:dyDescent="0.25">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25">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outlineLevel="1" x14ac:dyDescent="0.25">
      <c r="A158" s="66" t="s">
        <v>264</v>
      </c>
      <c r="B158" s="95" t="s">
        <v>151</v>
      </c>
      <c r="C158" s="187"/>
      <c r="D158" s="187"/>
      <c r="E158" s="83"/>
      <c r="F158" s="199" t="str">
        <f t="shared" si="24"/>
        <v/>
      </c>
      <c r="G158" s="199" t="str">
        <f t="shared" si="25"/>
        <v/>
      </c>
      <c r="H158" s="64"/>
      <c r="L158" s="64"/>
      <c r="M158" s="64"/>
      <c r="N158" s="96"/>
    </row>
    <row r="159" spans="1:14" outlineLevel="1" x14ac:dyDescent="0.25">
      <c r="A159" s="66" t="s">
        <v>265</v>
      </c>
      <c r="B159" s="95" t="s">
        <v>151</v>
      </c>
      <c r="C159" s="187"/>
      <c r="D159" s="187"/>
      <c r="E159" s="83"/>
      <c r="F159" s="199" t="str">
        <f t="shared" si="24"/>
        <v/>
      </c>
      <c r="G159" s="199" t="str">
        <f t="shared" si="25"/>
        <v/>
      </c>
      <c r="H159" s="64"/>
      <c r="L159" s="64"/>
      <c r="M159" s="64"/>
      <c r="N159" s="96"/>
    </row>
    <row r="160" spans="1:14" outlineLevel="1" x14ac:dyDescent="0.25">
      <c r="A160" s="66" t="s">
        <v>266</v>
      </c>
      <c r="B160" s="95" t="s">
        <v>151</v>
      </c>
      <c r="C160" s="187"/>
      <c r="D160" s="187"/>
      <c r="E160" s="83"/>
      <c r="F160" s="199" t="str">
        <f t="shared" si="24"/>
        <v/>
      </c>
      <c r="G160" s="199" t="str">
        <f t="shared" si="25"/>
        <v/>
      </c>
      <c r="H160" s="64"/>
      <c r="L160" s="64"/>
      <c r="M160" s="64"/>
      <c r="N160" s="96"/>
    </row>
    <row r="161" spans="1:14" outlineLevel="1" x14ac:dyDescent="0.25">
      <c r="A161" s="66" t="s">
        <v>267</v>
      </c>
      <c r="B161" s="95" t="s">
        <v>151</v>
      </c>
      <c r="C161" s="187"/>
      <c r="D161" s="187"/>
      <c r="E161" s="83"/>
      <c r="F161" s="199" t="str">
        <f t="shared" si="24"/>
        <v/>
      </c>
      <c r="G161" s="199" t="str">
        <f t="shared" si="25"/>
        <v/>
      </c>
      <c r="H161" s="64"/>
      <c r="L161" s="64"/>
      <c r="M161" s="64"/>
      <c r="N161" s="96"/>
    </row>
    <row r="162" spans="1:14" outlineLevel="1" x14ac:dyDescent="0.25">
      <c r="A162" s="66" t="s">
        <v>268</v>
      </c>
      <c r="B162" s="95" t="s">
        <v>151</v>
      </c>
      <c r="C162" s="187"/>
      <c r="D162" s="187"/>
      <c r="E162" s="83"/>
      <c r="F162" s="199" t="str">
        <f t="shared" si="24"/>
        <v/>
      </c>
      <c r="G162" s="199"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222">
        <f>'[2]2- Taux et Change'!$C$23*'[2]2- Taux et Change'!$C$24</f>
        <v>9182.5</v>
      </c>
      <c r="D164" s="222">
        <f>C164</f>
        <v>9182.5</v>
      </c>
      <c r="E164" s="104"/>
      <c r="F164" s="199">
        <f>IF($C$167=0,"",IF(C164="[for completion]","",IF(C164="","",C164/$C$167)))</f>
        <v>1</v>
      </c>
      <c r="G164" s="199">
        <f>IF($D$167=0,"",IF(D164="[for completion]","",IF(D164="","",D164/$D$167)))</f>
        <v>1</v>
      </c>
      <c r="H164" s="64"/>
      <c r="L164" s="64"/>
      <c r="M164" s="64"/>
      <c r="N164" s="96"/>
    </row>
    <row r="165" spans="1:14" x14ac:dyDescent="0.25">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x14ac:dyDescent="0.25">
      <c r="A166" s="66" t="s">
        <v>275</v>
      </c>
      <c r="B166" s="64" t="s">
        <v>147</v>
      </c>
      <c r="C166" s="187"/>
      <c r="D166" s="187"/>
      <c r="E166" s="104"/>
      <c r="F166" s="199" t="str">
        <f t="shared" si="26"/>
        <v/>
      </c>
      <c r="G166" s="199" t="str">
        <f t="shared" si="27"/>
        <v/>
      </c>
      <c r="H166" s="64"/>
      <c r="L166" s="64"/>
      <c r="M166" s="64"/>
      <c r="N166" s="96"/>
    </row>
    <row r="167" spans="1:14" x14ac:dyDescent="0.25">
      <c r="A167" s="66" t="s">
        <v>276</v>
      </c>
      <c r="B167" s="105" t="s">
        <v>149</v>
      </c>
      <c r="C167" s="202">
        <f>SUM(C164:C166)</f>
        <v>9182.5</v>
      </c>
      <c r="D167" s="202">
        <f>SUM(D164:D166)</f>
        <v>9182.5</v>
      </c>
      <c r="E167" s="104"/>
      <c r="F167" s="201">
        <f>SUM(F164:F166)</f>
        <v>1</v>
      </c>
      <c r="G167" s="201">
        <f>SUM(G164:G166)</f>
        <v>1</v>
      </c>
      <c r="H167" s="64"/>
      <c r="L167" s="64"/>
      <c r="M167" s="64"/>
      <c r="N167" s="96"/>
    </row>
    <row r="168" spans="1:14" outlineLevel="1" x14ac:dyDescent="0.25">
      <c r="A168" s="66" t="s">
        <v>277</v>
      </c>
      <c r="B168" s="105"/>
      <c r="C168" s="202"/>
      <c r="D168" s="202"/>
      <c r="E168" s="104"/>
      <c r="F168" s="104"/>
      <c r="G168" s="62"/>
      <c r="H168" s="64"/>
      <c r="L168" s="64"/>
      <c r="M168" s="64"/>
      <c r="N168" s="96"/>
    </row>
    <row r="169" spans="1:14" outlineLevel="1" x14ac:dyDescent="0.25">
      <c r="A169" s="66" t="s">
        <v>278</v>
      </c>
      <c r="B169" s="105"/>
      <c r="C169" s="202"/>
      <c r="D169" s="202"/>
      <c r="E169" s="104"/>
      <c r="F169" s="104"/>
      <c r="G169" s="62"/>
      <c r="H169" s="64"/>
      <c r="L169" s="64"/>
      <c r="M169" s="64"/>
      <c r="N169" s="96"/>
    </row>
    <row r="170" spans="1:14" outlineLevel="1" x14ac:dyDescent="0.25">
      <c r="A170" s="66" t="s">
        <v>279</v>
      </c>
      <c r="B170" s="105"/>
      <c r="C170" s="202"/>
      <c r="D170" s="202"/>
      <c r="E170" s="104"/>
      <c r="F170" s="104"/>
      <c r="G170" s="62"/>
      <c r="H170" s="64"/>
      <c r="L170" s="64"/>
      <c r="M170" s="64"/>
      <c r="N170" s="96"/>
    </row>
    <row r="171" spans="1:14" outlineLevel="1" x14ac:dyDescent="0.25">
      <c r="A171" s="66" t="s">
        <v>280</v>
      </c>
      <c r="B171" s="105"/>
      <c r="C171" s="202"/>
      <c r="D171" s="202"/>
      <c r="E171" s="104"/>
      <c r="F171" s="104"/>
      <c r="G171" s="62"/>
      <c r="H171" s="64"/>
      <c r="L171" s="64"/>
      <c r="M171" s="64"/>
      <c r="N171" s="96"/>
    </row>
    <row r="172" spans="1:14" outlineLevel="1" x14ac:dyDescent="0.25">
      <c r="A172" s="66" t="s">
        <v>281</v>
      </c>
      <c r="B172" s="105"/>
      <c r="C172" s="202"/>
      <c r="D172" s="202"/>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87">
        <v>0</v>
      </c>
      <c r="D174" s="80"/>
      <c r="E174" s="72"/>
      <c r="F174" s="199" t="str">
        <f>IF($C$179=0,"",IF(C174="[for completion]","",C174/$C$179))</f>
        <v/>
      </c>
      <c r="G174" s="92"/>
      <c r="H174" s="64"/>
      <c r="L174" s="64"/>
      <c r="M174" s="64"/>
      <c r="N174" s="96"/>
    </row>
    <row r="175" spans="1:14" ht="30.75" customHeight="1" x14ac:dyDescent="0.25">
      <c r="A175" s="66" t="s">
        <v>9</v>
      </c>
      <c r="B175" s="83" t="s">
        <v>1418</v>
      </c>
      <c r="C175" s="187">
        <v>0</v>
      </c>
      <c r="E175" s="94"/>
      <c r="F175" s="199" t="str">
        <f>IF($C$179=0,"",IF(C175="[for completion]","",C175/$C$179))</f>
        <v/>
      </c>
      <c r="G175" s="92"/>
      <c r="H175" s="64"/>
      <c r="L175" s="64"/>
      <c r="M175" s="64"/>
      <c r="N175" s="96"/>
    </row>
    <row r="176" spans="1:14" x14ac:dyDescent="0.25">
      <c r="A176" s="66" t="s">
        <v>286</v>
      </c>
      <c r="B176" s="83" t="s">
        <v>287</v>
      </c>
      <c r="C176" s="187">
        <v>0</v>
      </c>
      <c r="E176" s="94"/>
      <c r="F176" s="199"/>
      <c r="G176" s="92"/>
      <c r="H176" s="64"/>
      <c r="L176" s="64"/>
      <c r="M176" s="64"/>
      <c r="N176" s="96"/>
    </row>
    <row r="177" spans="1:14" x14ac:dyDescent="0.25">
      <c r="A177" s="66" t="s">
        <v>288</v>
      </c>
      <c r="B177" s="83" t="s">
        <v>289</v>
      </c>
      <c r="C177" s="187">
        <v>0</v>
      </c>
      <c r="E177" s="94"/>
      <c r="F177" s="199" t="str">
        <f t="shared" ref="F177:F187" si="28">IF($C$179=0,"",IF(C177="[for completion]","",C177/$C$179))</f>
        <v/>
      </c>
      <c r="G177" s="92"/>
      <c r="H177" s="64"/>
      <c r="L177" s="64"/>
      <c r="M177" s="64"/>
      <c r="N177" s="96"/>
    </row>
    <row r="178" spans="1:14" x14ac:dyDescent="0.25">
      <c r="A178" s="66" t="s">
        <v>290</v>
      </c>
      <c r="B178" s="83" t="s">
        <v>147</v>
      </c>
      <c r="C178" s="187">
        <v>0</v>
      </c>
      <c r="E178" s="94"/>
      <c r="F178" s="199" t="str">
        <f t="shared" si="28"/>
        <v/>
      </c>
      <c r="G178" s="92"/>
      <c r="H178" s="64"/>
      <c r="L178" s="64"/>
      <c r="M178" s="64"/>
      <c r="N178" s="96"/>
    </row>
    <row r="179" spans="1:14" x14ac:dyDescent="0.25">
      <c r="A179" s="66" t="s">
        <v>10</v>
      </c>
      <c r="B179" s="100" t="s">
        <v>149</v>
      </c>
      <c r="C179" s="189">
        <f>SUM(C174:C178)</f>
        <v>0</v>
      </c>
      <c r="E179" s="94"/>
      <c r="F179" s="200">
        <f>SUM(F174:F178)</f>
        <v>0</v>
      </c>
      <c r="G179" s="92"/>
      <c r="H179" s="64"/>
      <c r="L179" s="64"/>
      <c r="M179" s="64"/>
      <c r="N179" s="96"/>
    </row>
    <row r="180" spans="1:14" outlineLevel="1" x14ac:dyDescent="0.25">
      <c r="A180" s="66" t="s">
        <v>291</v>
      </c>
      <c r="B180" s="106" t="s">
        <v>292</v>
      </c>
      <c r="C180" s="187"/>
      <c r="E180" s="94"/>
      <c r="F180" s="199" t="str">
        <f t="shared" si="28"/>
        <v/>
      </c>
      <c r="G180" s="92"/>
      <c r="H180" s="64"/>
      <c r="L180" s="64"/>
      <c r="M180" s="64"/>
      <c r="N180" s="96"/>
    </row>
    <row r="181" spans="1:14" s="106" customFormat="1" ht="30" outlineLevel="1" x14ac:dyDescent="0.25">
      <c r="A181" s="66" t="s">
        <v>293</v>
      </c>
      <c r="B181" s="106" t="s">
        <v>294</v>
      </c>
      <c r="C181" s="203"/>
      <c r="F181" s="199" t="str">
        <f t="shared" si="28"/>
        <v/>
      </c>
    </row>
    <row r="182" spans="1:14" ht="30" outlineLevel="1" x14ac:dyDescent="0.25">
      <c r="A182" s="66" t="s">
        <v>295</v>
      </c>
      <c r="B182" s="106" t="s">
        <v>296</v>
      </c>
      <c r="C182" s="187"/>
      <c r="E182" s="94"/>
      <c r="F182" s="199" t="str">
        <f t="shared" si="28"/>
        <v/>
      </c>
      <c r="G182" s="92"/>
      <c r="H182" s="64"/>
      <c r="L182" s="64"/>
      <c r="M182" s="64"/>
      <c r="N182" s="96"/>
    </row>
    <row r="183" spans="1:14" outlineLevel="1" x14ac:dyDescent="0.25">
      <c r="A183" s="66" t="s">
        <v>297</v>
      </c>
      <c r="B183" s="106" t="s">
        <v>298</v>
      </c>
      <c r="C183" s="187"/>
      <c r="E183" s="94"/>
      <c r="F183" s="199" t="str">
        <f t="shared" si="28"/>
        <v/>
      </c>
      <c r="G183" s="92"/>
      <c r="H183" s="64"/>
      <c r="L183" s="64"/>
      <c r="M183" s="64"/>
      <c r="N183" s="96"/>
    </row>
    <row r="184" spans="1:14" s="106" customFormat="1" ht="30" outlineLevel="1" x14ac:dyDescent="0.25">
      <c r="A184" s="66" t="s">
        <v>299</v>
      </c>
      <c r="B184" s="106" t="s">
        <v>300</v>
      </c>
      <c r="C184" s="203"/>
      <c r="F184" s="199" t="str">
        <f t="shared" si="28"/>
        <v/>
      </c>
    </row>
    <row r="185" spans="1:14" ht="30" outlineLevel="1" x14ac:dyDescent="0.25">
      <c r="A185" s="66" t="s">
        <v>301</v>
      </c>
      <c r="B185" s="106" t="s">
        <v>302</v>
      </c>
      <c r="C185" s="187"/>
      <c r="E185" s="94"/>
      <c r="F185" s="199" t="str">
        <f t="shared" si="28"/>
        <v/>
      </c>
      <c r="G185" s="92"/>
      <c r="H185" s="64"/>
      <c r="L185" s="64"/>
      <c r="M185" s="64"/>
      <c r="N185" s="96"/>
    </row>
    <row r="186" spans="1:14" outlineLevel="1" x14ac:dyDescent="0.25">
      <c r="A186" s="66" t="s">
        <v>303</v>
      </c>
      <c r="B186" s="106" t="s">
        <v>304</v>
      </c>
      <c r="C186" s="187"/>
      <c r="E186" s="94"/>
      <c r="F186" s="199" t="str">
        <f t="shared" si="28"/>
        <v/>
      </c>
      <c r="G186" s="92"/>
      <c r="H186" s="64"/>
      <c r="L186" s="64"/>
      <c r="M186" s="64"/>
      <c r="N186" s="96"/>
    </row>
    <row r="187" spans="1:14" outlineLevel="1" x14ac:dyDescent="0.25">
      <c r="A187" s="66" t="s">
        <v>305</v>
      </c>
      <c r="B187" s="106" t="s">
        <v>306</v>
      </c>
      <c r="C187" s="187"/>
      <c r="E187" s="94"/>
      <c r="F187" s="199"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87">
        <v>0</v>
      </c>
      <c r="E193" s="91"/>
      <c r="F193" s="199" t="str">
        <f t="shared" ref="F193:F206" si="29">IF($C$208=0,"",IF(C193="[for completion]","",C193/$C$208))</f>
        <v/>
      </c>
      <c r="G193" s="92"/>
      <c r="H193" s="64"/>
      <c r="L193" s="64"/>
      <c r="M193" s="64"/>
      <c r="N193" s="96"/>
    </row>
    <row r="194" spans="1:14" x14ac:dyDescent="0.25">
      <c r="A194" s="66" t="s">
        <v>314</v>
      </c>
      <c r="B194" s="83" t="s">
        <v>315</v>
      </c>
      <c r="C194" s="222">
        <v>0</v>
      </c>
      <c r="E194" s="94"/>
      <c r="F194" s="199" t="str">
        <f t="shared" si="29"/>
        <v/>
      </c>
      <c r="G194" s="94"/>
      <c r="H194" s="64"/>
      <c r="L194" s="64"/>
      <c r="M194" s="64"/>
      <c r="N194" s="96"/>
    </row>
    <row r="195" spans="1:14" x14ac:dyDescent="0.25">
      <c r="A195" s="66" t="s">
        <v>316</v>
      </c>
      <c r="B195" s="83" t="s">
        <v>317</v>
      </c>
      <c r="C195" s="222">
        <v>0</v>
      </c>
      <c r="E195" s="94"/>
      <c r="F195" s="199" t="str">
        <f t="shared" si="29"/>
        <v/>
      </c>
      <c r="G195" s="94"/>
      <c r="H195" s="64"/>
      <c r="L195" s="64"/>
      <c r="M195" s="64"/>
      <c r="N195" s="96"/>
    </row>
    <row r="196" spans="1:14" x14ac:dyDescent="0.25">
      <c r="A196" s="66" t="s">
        <v>318</v>
      </c>
      <c r="B196" s="83" t="s">
        <v>319</v>
      </c>
      <c r="C196" s="222">
        <v>0</v>
      </c>
      <c r="E196" s="94"/>
      <c r="F196" s="199" t="str">
        <f t="shared" si="29"/>
        <v/>
      </c>
      <c r="G196" s="94"/>
      <c r="H196" s="64"/>
      <c r="L196" s="64"/>
      <c r="M196" s="64"/>
      <c r="N196" s="96"/>
    </row>
    <row r="197" spans="1:14" x14ac:dyDescent="0.25">
      <c r="A197" s="66" t="s">
        <v>320</v>
      </c>
      <c r="B197" s="83" t="s">
        <v>321</v>
      </c>
      <c r="C197" s="222">
        <v>0</v>
      </c>
      <c r="E197" s="94"/>
      <c r="F197" s="199" t="str">
        <f t="shared" si="29"/>
        <v/>
      </c>
      <c r="G197" s="94"/>
      <c r="H197" s="64"/>
      <c r="L197" s="64"/>
      <c r="M197" s="64"/>
      <c r="N197" s="96"/>
    </row>
    <row r="198" spans="1:14" x14ac:dyDescent="0.25">
      <c r="A198" s="66" t="s">
        <v>322</v>
      </c>
      <c r="B198" s="83" t="s">
        <v>323</v>
      </c>
      <c r="C198" s="222">
        <v>0</v>
      </c>
      <c r="E198" s="94"/>
      <c r="F198" s="199" t="str">
        <f t="shared" si="29"/>
        <v/>
      </c>
      <c r="G198" s="94"/>
      <c r="H198" s="64"/>
      <c r="L198" s="64"/>
      <c r="M198" s="64"/>
      <c r="N198" s="96"/>
    </row>
    <row r="199" spans="1:14" x14ac:dyDescent="0.25">
      <c r="A199" s="66" t="s">
        <v>324</v>
      </c>
      <c r="B199" s="83" t="s">
        <v>325</v>
      </c>
      <c r="C199" s="222">
        <v>0</v>
      </c>
      <c r="E199" s="94"/>
      <c r="F199" s="199" t="str">
        <f t="shared" si="29"/>
        <v/>
      </c>
      <c r="G199" s="94"/>
      <c r="H199" s="64"/>
      <c r="L199" s="64"/>
      <c r="M199" s="64"/>
      <c r="N199" s="96"/>
    </row>
    <row r="200" spans="1:14" x14ac:dyDescent="0.25">
      <c r="A200" s="66" t="s">
        <v>326</v>
      </c>
      <c r="B200" s="83" t="s">
        <v>12</v>
      </c>
      <c r="C200" s="222">
        <v>0</v>
      </c>
      <c r="E200" s="94"/>
      <c r="F200" s="199" t="str">
        <f t="shared" si="29"/>
        <v/>
      </c>
      <c r="G200" s="94"/>
      <c r="H200" s="64"/>
      <c r="L200" s="64"/>
      <c r="M200" s="64"/>
      <c r="N200" s="96"/>
    </row>
    <row r="201" spans="1:14" x14ac:dyDescent="0.25">
      <c r="A201" s="66" t="s">
        <v>327</v>
      </c>
      <c r="B201" s="83" t="s">
        <v>328</v>
      </c>
      <c r="C201" s="222">
        <v>0</v>
      </c>
      <c r="E201" s="94"/>
      <c r="F201" s="199" t="str">
        <f t="shared" si="29"/>
        <v/>
      </c>
      <c r="G201" s="94"/>
      <c r="H201" s="64"/>
      <c r="L201" s="64"/>
      <c r="M201" s="64"/>
      <c r="N201" s="96"/>
    </row>
    <row r="202" spans="1:14" x14ac:dyDescent="0.25">
      <c r="A202" s="66" t="s">
        <v>329</v>
      </c>
      <c r="B202" s="83" t="s">
        <v>330</v>
      </c>
      <c r="C202" s="222">
        <v>0</v>
      </c>
      <c r="E202" s="94"/>
      <c r="F202" s="199" t="str">
        <f t="shared" si="29"/>
        <v/>
      </c>
      <c r="G202" s="94"/>
      <c r="H202" s="64"/>
      <c r="L202" s="64"/>
      <c r="M202" s="64"/>
      <c r="N202" s="96"/>
    </row>
    <row r="203" spans="1:14" x14ac:dyDescent="0.25">
      <c r="A203" s="66" t="s">
        <v>331</v>
      </c>
      <c r="B203" s="83" t="s">
        <v>332</v>
      </c>
      <c r="C203" s="222">
        <v>0</v>
      </c>
      <c r="E203" s="94"/>
      <c r="F203" s="199" t="str">
        <f t="shared" si="29"/>
        <v/>
      </c>
      <c r="G203" s="94"/>
      <c r="H203" s="64"/>
      <c r="L203" s="64"/>
      <c r="M203" s="64"/>
      <c r="N203" s="96"/>
    </row>
    <row r="204" spans="1:14" x14ac:dyDescent="0.25">
      <c r="A204" s="66" t="s">
        <v>333</v>
      </c>
      <c r="B204" s="83" t="s">
        <v>334</v>
      </c>
      <c r="C204" s="222">
        <v>0</v>
      </c>
      <c r="E204" s="94"/>
      <c r="F204" s="199" t="str">
        <f t="shared" si="29"/>
        <v/>
      </c>
      <c r="G204" s="94"/>
      <c r="H204" s="64"/>
      <c r="L204" s="64"/>
      <c r="M204" s="64"/>
      <c r="N204" s="96"/>
    </row>
    <row r="205" spans="1:14" x14ac:dyDescent="0.25">
      <c r="A205" s="66" t="s">
        <v>335</v>
      </c>
      <c r="B205" s="83" t="s">
        <v>336</v>
      </c>
      <c r="C205" s="222">
        <v>0</v>
      </c>
      <c r="E205" s="94"/>
      <c r="F205" s="199" t="str">
        <f t="shared" si="29"/>
        <v/>
      </c>
      <c r="G205" s="94"/>
      <c r="H205" s="64"/>
      <c r="L205" s="64"/>
      <c r="M205" s="64"/>
      <c r="N205" s="96"/>
    </row>
    <row r="206" spans="1:14" x14ac:dyDescent="0.25">
      <c r="A206" s="66" t="s">
        <v>337</v>
      </c>
      <c r="B206" s="83" t="s">
        <v>147</v>
      </c>
      <c r="C206" s="222">
        <v>0</v>
      </c>
      <c r="E206" s="94"/>
      <c r="F206" s="199" t="str">
        <f t="shared" si="29"/>
        <v/>
      </c>
      <c r="G206" s="94"/>
      <c r="H206" s="64"/>
      <c r="L206" s="64"/>
      <c r="M206" s="64"/>
      <c r="N206" s="96"/>
    </row>
    <row r="207" spans="1:14" x14ac:dyDescent="0.25">
      <c r="A207" s="66" t="s">
        <v>338</v>
      </c>
      <c r="B207" s="93" t="s">
        <v>339</v>
      </c>
      <c r="C207" s="222">
        <v>0</v>
      </c>
      <c r="E207" s="94"/>
      <c r="F207" s="199"/>
      <c r="G207" s="94"/>
      <c r="H207" s="64"/>
      <c r="L207" s="64"/>
      <c r="M207" s="64"/>
      <c r="N207" s="96"/>
    </row>
    <row r="208" spans="1:14" x14ac:dyDescent="0.25">
      <c r="A208" s="66" t="s">
        <v>340</v>
      </c>
      <c r="B208" s="100" t="s">
        <v>149</v>
      </c>
      <c r="C208" s="189">
        <f>SUM(C193:C206)</f>
        <v>0</v>
      </c>
      <c r="D208" s="83"/>
      <c r="E208" s="94"/>
      <c r="F208" s="200">
        <f>SUM(F193:F206)</f>
        <v>0</v>
      </c>
      <c r="G208" s="94"/>
      <c r="H208" s="64"/>
      <c r="L208" s="64"/>
      <c r="M208" s="64"/>
      <c r="N208" s="96"/>
    </row>
    <row r="209" spans="1:14" outlineLevel="1" x14ac:dyDescent="0.25">
      <c r="A209" s="66" t="s">
        <v>341</v>
      </c>
      <c r="B209" s="95" t="s">
        <v>151</v>
      </c>
      <c r="C209" s="187"/>
      <c r="E209" s="94"/>
      <c r="F209" s="199" t="str">
        <f>IF($C$208=0,"",IF(C209="[for completion]","",C209/$C$208))</f>
        <v/>
      </c>
      <c r="G209" s="94"/>
      <c r="H209" s="64"/>
      <c r="L209" s="64"/>
      <c r="M209" s="64"/>
      <c r="N209" s="96"/>
    </row>
    <row r="210" spans="1:14" outlineLevel="1" x14ac:dyDescent="0.25">
      <c r="A210" s="66" t="s">
        <v>342</v>
      </c>
      <c r="B210" s="95" t="s">
        <v>151</v>
      </c>
      <c r="C210" s="187"/>
      <c r="E210" s="94"/>
      <c r="F210" s="199" t="str">
        <f t="shared" ref="F210:F215" si="30">IF($C$208=0,"",IF(C210="[for completion]","",C210/$C$208))</f>
        <v/>
      </c>
      <c r="G210" s="94"/>
      <c r="H210" s="64"/>
      <c r="L210" s="64"/>
      <c r="M210" s="64"/>
      <c r="N210" s="96"/>
    </row>
    <row r="211" spans="1:14" outlineLevel="1" x14ac:dyDescent="0.25">
      <c r="A211" s="66" t="s">
        <v>343</v>
      </c>
      <c r="B211" s="95" t="s">
        <v>151</v>
      </c>
      <c r="C211" s="187"/>
      <c r="E211" s="94"/>
      <c r="F211" s="199" t="str">
        <f t="shared" si="30"/>
        <v/>
      </c>
      <c r="G211" s="94"/>
      <c r="H211" s="64"/>
      <c r="L211" s="64"/>
      <c r="M211" s="64"/>
      <c r="N211" s="96"/>
    </row>
    <row r="212" spans="1:14" outlineLevel="1" x14ac:dyDescent="0.25">
      <c r="A212" s="66" t="s">
        <v>344</v>
      </c>
      <c r="B212" s="95" t="s">
        <v>151</v>
      </c>
      <c r="C212" s="187"/>
      <c r="E212" s="94"/>
      <c r="F212" s="199" t="str">
        <f t="shared" si="30"/>
        <v/>
      </c>
      <c r="G212" s="94"/>
      <c r="H212" s="64"/>
      <c r="L212" s="64"/>
      <c r="M212" s="64"/>
      <c r="N212" s="96"/>
    </row>
    <row r="213" spans="1:14" outlineLevel="1" x14ac:dyDescent="0.25">
      <c r="A213" s="66" t="s">
        <v>345</v>
      </c>
      <c r="B213" s="95" t="s">
        <v>151</v>
      </c>
      <c r="C213" s="187"/>
      <c r="E213" s="94"/>
      <c r="F213" s="199" t="str">
        <f t="shared" si="30"/>
        <v/>
      </c>
      <c r="G213" s="94"/>
      <c r="H213" s="64"/>
      <c r="L213" s="64"/>
      <c r="M213" s="64"/>
      <c r="N213" s="96"/>
    </row>
    <row r="214" spans="1:14" outlineLevel="1" x14ac:dyDescent="0.25">
      <c r="A214" s="66" t="s">
        <v>346</v>
      </c>
      <c r="B214" s="95" t="s">
        <v>151</v>
      </c>
      <c r="C214" s="187"/>
      <c r="E214" s="94"/>
      <c r="F214" s="199" t="str">
        <f t="shared" si="30"/>
        <v/>
      </c>
      <c r="G214" s="94"/>
      <c r="H214" s="64"/>
      <c r="L214" s="64"/>
      <c r="M214" s="64"/>
      <c r="N214" s="96"/>
    </row>
    <row r="215" spans="1:14" outlineLevel="1" x14ac:dyDescent="0.25">
      <c r="A215" s="66" t="s">
        <v>347</v>
      </c>
      <c r="B215" s="95" t="s">
        <v>151</v>
      </c>
      <c r="C215" s="187"/>
      <c r="E215" s="94"/>
      <c r="F215" s="199"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25">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x14ac:dyDescent="0.25">
      <c r="A219" s="66" t="s">
        <v>353</v>
      </c>
      <c r="B219" s="62" t="s">
        <v>147</v>
      </c>
      <c r="C219" s="222">
        <v>0</v>
      </c>
      <c r="E219" s="104"/>
      <c r="F219" s="199">
        <f t="shared" si="31"/>
        <v>0</v>
      </c>
      <c r="G219" s="199">
        <f t="shared" si="32"/>
        <v>0</v>
      </c>
      <c r="H219" s="64"/>
      <c r="L219" s="64"/>
      <c r="M219" s="64"/>
      <c r="N219" s="96"/>
    </row>
    <row r="220" spans="1:14" x14ac:dyDescent="0.25">
      <c r="A220" s="66" t="s">
        <v>354</v>
      </c>
      <c r="B220" s="100" t="s">
        <v>149</v>
      </c>
      <c r="C220" s="187">
        <f>SUM(C217:C219)</f>
        <v>0</v>
      </c>
      <c r="E220" s="104"/>
      <c r="F220" s="181">
        <f>SUM(F217:F219)</f>
        <v>0</v>
      </c>
      <c r="G220" s="181">
        <f>SUM(G217:G219)</f>
        <v>0</v>
      </c>
      <c r="H220" s="64"/>
      <c r="L220" s="64"/>
      <c r="M220" s="64"/>
      <c r="N220" s="96"/>
    </row>
    <row r="221" spans="1:14" outlineLevel="1" x14ac:dyDescent="0.25">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outlineLevel="1" x14ac:dyDescent="0.25">
      <c r="A222" s="66" t="s">
        <v>356</v>
      </c>
      <c r="B222" s="95" t="s">
        <v>151</v>
      </c>
      <c r="C222" s="187"/>
      <c r="E222" s="104"/>
      <c r="F222" s="199" t="str">
        <f t="shared" si="33"/>
        <v/>
      </c>
      <c r="G222" s="199" t="str">
        <f t="shared" si="34"/>
        <v/>
      </c>
      <c r="H222" s="64"/>
      <c r="L222" s="64"/>
      <c r="M222" s="64"/>
      <c r="N222" s="96"/>
    </row>
    <row r="223" spans="1:14" outlineLevel="1" x14ac:dyDescent="0.25">
      <c r="A223" s="66" t="s">
        <v>357</v>
      </c>
      <c r="B223" s="95" t="s">
        <v>151</v>
      </c>
      <c r="C223" s="187"/>
      <c r="E223" s="104"/>
      <c r="F223" s="199" t="str">
        <f t="shared" si="33"/>
        <v/>
      </c>
      <c r="G223" s="199" t="str">
        <f t="shared" si="34"/>
        <v/>
      </c>
      <c r="H223" s="64"/>
      <c r="L223" s="64"/>
      <c r="M223" s="64"/>
      <c r="N223" s="96"/>
    </row>
    <row r="224" spans="1:14" outlineLevel="1" x14ac:dyDescent="0.25">
      <c r="A224" s="66" t="s">
        <v>358</v>
      </c>
      <c r="B224" s="95" t="s">
        <v>151</v>
      </c>
      <c r="C224" s="187"/>
      <c r="E224" s="104"/>
      <c r="F224" s="199" t="str">
        <f t="shared" si="33"/>
        <v/>
      </c>
      <c r="G224" s="199" t="str">
        <f t="shared" si="34"/>
        <v/>
      </c>
      <c r="H224" s="64"/>
      <c r="L224" s="64"/>
      <c r="M224" s="64"/>
      <c r="N224" s="96"/>
    </row>
    <row r="225" spans="1:14" outlineLevel="1" x14ac:dyDescent="0.25">
      <c r="A225" s="66" t="s">
        <v>359</v>
      </c>
      <c r="B225" s="95" t="s">
        <v>151</v>
      </c>
      <c r="C225" s="187"/>
      <c r="E225" s="104"/>
      <c r="F225" s="199" t="str">
        <f t="shared" si="33"/>
        <v/>
      </c>
      <c r="G225" s="199" t="str">
        <f t="shared" si="34"/>
        <v/>
      </c>
      <c r="H225" s="64"/>
      <c r="L225" s="64"/>
      <c r="M225" s="64"/>
    </row>
    <row r="226" spans="1:14" outlineLevel="1" x14ac:dyDescent="0.25">
      <c r="A226" s="66" t="s">
        <v>360</v>
      </c>
      <c r="B226" s="95" t="s">
        <v>151</v>
      </c>
      <c r="C226" s="187"/>
      <c r="E226" s="83"/>
      <c r="F226" s="199" t="str">
        <f t="shared" si="33"/>
        <v/>
      </c>
      <c r="G226" s="199" t="str">
        <f t="shared" si="34"/>
        <v/>
      </c>
      <c r="H226" s="64"/>
      <c r="L226" s="64"/>
      <c r="M226" s="64"/>
    </row>
    <row r="227" spans="1:14" outlineLevel="1" x14ac:dyDescent="0.25">
      <c r="A227" s="66" t="s">
        <v>361</v>
      </c>
      <c r="B227" s="95" t="s">
        <v>151</v>
      </c>
      <c r="C227" s="187"/>
      <c r="E227" s="104"/>
      <c r="F227" s="199" t="str">
        <f t="shared" si="33"/>
        <v/>
      </c>
      <c r="G227" s="199"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1421</v>
      </c>
      <c r="C231" s="187">
        <v>0</v>
      </c>
      <c r="E231" s="83"/>
      <c r="H231" s="64"/>
      <c r="L231" s="64"/>
      <c r="M231" s="64"/>
    </row>
    <row r="232" spans="1:14" x14ac:dyDescent="0.25">
      <c r="A232" s="66" t="s">
        <v>366</v>
      </c>
      <c r="B232" s="107" t="s">
        <v>367</v>
      </c>
      <c r="C232" s="222">
        <v>0</v>
      </c>
      <c r="E232" s="83"/>
      <c r="H232" s="64"/>
      <c r="L232" s="64"/>
      <c r="M232" s="64"/>
    </row>
    <row r="233" spans="1:14" x14ac:dyDescent="0.25">
      <c r="A233" s="66" t="s">
        <v>368</v>
      </c>
      <c r="B233" s="107" t="s">
        <v>369</v>
      </c>
      <c r="C233" s="222">
        <v>0</v>
      </c>
      <c r="E233" s="83"/>
      <c r="H233" s="64"/>
      <c r="L233" s="64"/>
      <c r="M233" s="64"/>
    </row>
    <row r="234" spans="1:14" outlineLevel="1" x14ac:dyDescent="0.25">
      <c r="A234" s="66" t="s">
        <v>370</v>
      </c>
      <c r="B234" s="81" t="s">
        <v>371</v>
      </c>
      <c r="C234" s="189"/>
      <c r="D234" s="83"/>
      <c r="E234" s="83"/>
      <c r="H234" s="64"/>
      <c r="L234" s="64"/>
      <c r="M234" s="64"/>
    </row>
    <row r="235" spans="1:14" outlineLevel="1" x14ac:dyDescent="0.25">
      <c r="A235" s="66" t="s">
        <v>372</v>
      </c>
      <c r="B235" s="81" t="s">
        <v>373</v>
      </c>
      <c r="C235" s="189"/>
      <c r="D235" s="83"/>
      <c r="E235" s="83"/>
      <c r="H235" s="64"/>
      <c r="L235" s="64"/>
      <c r="M235" s="64"/>
    </row>
    <row r="236" spans="1:14" outlineLevel="1" x14ac:dyDescent="0.25">
      <c r="A236" s="66" t="s">
        <v>374</v>
      </c>
      <c r="B236" s="81" t="s">
        <v>375</v>
      </c>
      <c r="C236" s="230"/>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1721</v>
      </c>
      <c r="C239" s="85"/>
      <c r="D239" s="85"/>
      <c r="E239" s="87"/>
      <c r="F239" s="88"/>
      <c r="G239" s="88"/>
      <c r="H239" s="64"/>
      <c r="K239" s="108"/>
      <c r="L239" s="108"/>
      <c r="M239" s="108"/>
      <c r="N239" s="108"/>
    </row>
    <row r="240" spans="1:14" ht="30" outlineLevel="1" x14ac:dyDescent="0.25">
      <c r="A240" s="66" t="s">
        <v>1509</v>
      </c>
      <c r="B240" s="66" t="s">
        <v>1694</v>
      </c>
      <c r="C240" s="66" t="s">
        <v>83</v>
      </c>
      <c r="D240" s="228"/>
      <c r="E240"/>
      <c r="F240"/>
      <c r="G240"/>
      <c r="H240" s="64"/>
      <c r="K240" s="108"/>
      <c r="L240" s="108"/>
      <c r="M240" s="108"/>
      <c r="N240" s="108"/>
    </row>
    <row r="241" spans="1:14" ht="30" outlineLevel="1" x14ac:dyDescent="0.25">
      <c r="A241" s="66" t="s">
        <v>1512</v>
      </c>
      <c r="B241" s="66" t="s">
        <v>1695</v>
      </c>
      <c r="C241" s="250" t="s">
        <v>83</v>
      </c>
      <c r="D241" s="228"/>
      <c r="E241"/>
      <c r="F241"/>
      <c r="G241"/>
      <c r="H241" s="64"/>
      <c r="K241" s="108"/>
      <c r="L241" s="108"/>
      <c r="M241" s="108"/>
      <c r="N241" s="108"/>
    </row>
    <row r="242" spans="1:14" outlineLevel="1" x14ac:dyDescent="0.25">
      <c r="A242" s="66" t="s">
        <v>1692</v>
      </c>
      <c r="B242" s="66" t="s">
        <v>1514</v>
      </c>
      <c r="C242" s="250" t="s">
        <v>1515</v>
      </c>
      <c r="D242" s="228"/>
      <c r="E242"/>
      <c r="F242"/>
      <c r="G242"/>
      <c r="H242" s="64"/>
      <c r="K242" s="108"/>
      <c r="L242" s="108"/>
      <c r="M242" s="108"/>
      <c r="N242" s="108"/>
    </row>
    <row r="243" spans="1:14" ht="30" outlineLevel="1" x14ac:dyDescent="0.25">
      <c r="A243" s="240" t="s">
        <v>1693</v>
      </c>
      <c r="B243" s="66" t="s">
        <v>1510</v>
      </c>
      <c r="C243" s="66" t="s">
        <v>1511</v>
      </c>
      <c r="D243" s="228"/>
      <c r="E243"/>
      <c r="F243"/>
      <c r="G243"/>
      <c r="H243" s="64"/>
      <c r="K243" s="108"/>
      <c r="L243" s="108"/>
      <c r="M243" s="108"/>
      <c r="N243" s="108"/>
    </row>
    <row r="244" spans="1:14" outlineLevel="1" x14ac:dyDescent="0.25">
      <c r="A244" s="66" t="s">
        <v>1516</v>
      </c>
      <c r="D244" s="228"/>
      <c r="E244"/>
      <c r="F244"/>
      <c r="G244"/>
      <c r="H244" s="64"/>
      <c r="K244" s="108"/>
      <c r="L244" s="108"/>
      <c r="M244" s="108"/>
      <c r="N244" s="108"/>
    </row>
    <row r="245" spans="1:14" outlineLevel="1" x14ac:dyDescent="0.25">
      <c r="A245" s="240" t="s">
        <v>1517</v>
      </c>
      <c r="D245" s="228"/>
      <c r="E245"/>
      <c r="F245"/>
      <c r="G245"/>
      <c r="H245" s="64"/>
      <c r="K245" s="108"/>
      <c r="L245" s="108"/>
      <c r="M245" s="108"/>
      <c r="N245" s="108"/>
    </row>
    <row r="246" spans="1:14" outlineLevel="1" x14ac:dyDescent="0.25">
      <c r="A246" s="240" t="s">
        <v>1513</v>
      </c>
      <c r="D246" s="228"/>
      <c r="E246"/>
      <c r="F246"/>
      <c r="G246"/>
      <c r="H246" s="64"/>
      <c r="K246" s="108"/>
      <c r="L246" s="108"/>
      <c r="M246" s="108"/>
      <c r="N246" s="108"/>
    </row>
    <row r="247" spans="1:14" outlineLevel="1" x14ac:dyDescent="0.25">
      <c r="A247" s="240" t="s">
        <v>1518</v>
      </c>
      <c r="D247" s="228"/>
      <c r="E247"/>
      <c r="F247"/>
      <c r="G247"/>
      <c r="H247" s="64"/>
      <c r="K247" s="108"/>
      <c r="L247" s="108"/>
      <c r="M247" s="108"/>
      <c r="N247" s="108"/>
    </row>
    <row r="248" spans="1:14" outlineLevel="1" x14ac:dyDescent="0.25">
      <c r="A248" s="240" t="s">
        <v>1519</v>
      </c>
      <c r="D248" s="228"/>
      <c r="E248"/>
      <c r="F248"/>
      <c r="G248"/>
      <c r="H248" s="64"/>
      <c r="K248" s="108"/>
      <c r="L248" s="108"/>
      <c r="M248" s="108"/>
      <c r="N248" s="108"/>
    </row>
    <row r="249" spans="1:14" outlineLevel="1" x14ac:dyDescent="0.25">
      <c r="A249" s="240" t="s">
        <v>1520</v>
      </c>
      <c r="D249" s="228"/>
      <c r="E249"/>
      <c r="F249"/>
      <c r="G249"/>
      <c r="H249" s="64"/>
      <c r="K249" s="108"/>
      <c r="L249" s="108"/>
      <c r="M249" s="108"/>
      <c r="N249" s="108"/>
    </row>
    <row r="250" spans="1:14" outlineLevel="1" x14ac:dyDescent="0.25">
      <c r="A250" s="240" t="s">
        <v>1521</v>
      </c>
      <c r="D250" s="228"/>
      <c r="E250"/>
      <c r="F250"/>
      <c r="G250"/>
      <c r="H250" s="64"/>
      <c r="K250" s="108"/>
      <c r="L250" s="108"/>
      <c r="M250" s="108"/>
      <c r="N250" s="108"/>
    </row>
    <row r="251" spans="1:14" outlineLevel="1" x14ac:dyDescent="0.25">
      <c r="A251" s="240" t="s">
        <v>1522</v>
      </c>
      <c r="D251" s="228"/>
      <c r="E251"/>
      <c r="F251"/>
      <c r="G251"/>
      <c r="H251" s="64"/>
      <c r="K251" s="108"/>
      <c r="L251" s="108"/>
      <c r="M251" s="108"/>
      <c r="N251" s="108"/>
    </row>
    <row r="252" spans="1:14" outlineLevel="1" x14ac:dyDescent="0.25">
      <c r="A252" s="240" t="s">
        <v>1523</v>
      </c>
      <c r="D252" s="228"/>
      <c r="E252"/>
      <c r="F252"/>
      <c r="G252"/>
      <c r="H252" s="64"/>
      <c r="K252" s="108"/>
      <c r="L252" s="108"/>
      <c r="M252" s="108"/>
      <c r="N252" s="108"/>
    </row>
    <row r="253" spans="1:14" outlineLevel="1" x14ac:dyDescent="0.25">
      <c r="A253" s="240" t="s">
        <v>1524</v>
      </c>
      <c r="D253" s="228"/>
      <c r="E253"/>
      <c r="F253"/>
      <c r="G253"/>
      <c r="H253" s="64"/>
      <c r="K253" s="108"/>
      <c r="L253" s="108"/>
      <c r="M253" s="108"/>
      <c r="N253" s="108"/>
    </row>
    <row r="254" spans="1:14" outlineLevel="1" x14ac:dyDescent="0.25">
      <c r="A254" s="240" t="s">
        <v>1525</v>
      </c>
      <c r="D254" s="228"/>
      <c r="E254"/>
      <c r="F254"/>
      <c r="G254"/>
      <c r="H254" s="64"/>
      <c r="K254" s="108"/>
      <c r="L254" s="108"/>
      <c r="M254" s="108"/>
      <c r="N254" s="108"/>
    </row>
    <row r="255" spans="1:14" outlineLevel="1" x14ac:dyDescent="0.25">
      <c r="A255" s="240" t="s">
        <v>1526</v>
      </c>
      <c r="D255" s="228"/>
      <c r="E255"/>
      <c r="F255"/>
      <c r="G255"/>
      <c r="H255" s="64"/>
      <c r="K255" s="108"/>
      <c r="L255" s="108"/>
      <c r="M255" s="108"/>
      <c r="N255" s="108"/>
    </row>
    <row r="256" spans="1:14" outlineLevel="1" x14ac:dyDescent="0.25">
      <c r="A256" s="240" t="s">
        <v>1527</v>
      </c>
      <c r="D256" s="228"/>
      <c r="E256"/>
      <c r="F256"/>
      <c r="G256"/>
      <c r="H256" s="64"/>
      <c r="K256" s="108"/>
      <c r="L256" s="108"/>
      <c r="M256" s="108"/>
      <c r="N256" s="108"/>
    </row>
    <row r="257" spans="1:14" outlineLevel="1" x14ac:dyDescent="0.25">
      <c r="A257" s="240" t="s">
        <v>1528</v>
      </c>
      <c r="D257" s="228"/>
      <c r="E257"/>
      <c r="F257"/>
      <c r="G257"/>
      <c r="H257" s="64"/>
      <c r="K257" s="108"/>
      <c r="L257" s="108"/>
      <c r="M257" s="108"/>
      <c r="N257" s="108"/>
    </row>
    <row r="258" spans="1:14" outlineLevel="1" x14ac:dyDescent="0.25">
      <c r="A258" s="240" t="s">
        <v>1529</v>
      </c>
      <c r="D258" s="228"/>
      <c r="E258"/>
      <c r="F258"/>
      <c r="G258"/>
      <c r="H258" s="64"/>
      <c r="K258" s="108"/>
      <c r="L258" s="108"/>
      <c r="M258" s="108"/>
      <c r="N258" s="108"/>
    </row>
    <row r="259" spans="1:14" outlineLevel="1" x14ac:dyDescent="0.25">
      <c r="A259" s="240" t="s">
        <v>1530</v>
      </c>
      <c r="D259" s="228"/>
      <c r="E259"/>
      <c r="F259"/>
      <c r="G259"/>
      <c r="H259" s="64"/>
      <c r="K259" s="108"/>
      <c r="L259" s="108"/>
      <c r="M259" s="108"/>
      <c r="N259" s="108"/>
    </row>
    <row r="260" spans="1:14" outlineLevel="1" x14ac:dyDescent="0.25">
      <c r="A260" s="240" t="s">
        <v>1531</v>
      </c>
      <c r="D260" s="228"/>
      <c r="E260"/>
      <c r="F260"/>
      <c r="G260"/>
      <c r="H260" s="64"/>
      <c r="K260" s="108"/>
      <c r="L260" s="108"/>
      <c r="M260" s="108"/>
      <c r="N260" s="108"/>
    </row>
    <row r="261" spans="1:14" outlineLevel="1" x14ac:dyDescent="0.25">
      <c r="A261" s="240" t="s">
        <v>1532</v>
      </c>
      <c r="D261" s="228"/>
      <c r="E261"/>
      <c r="F261"/>
      <c r="G261"/>
      <c r="H261" s="64"/>
      <c r="K261" s="108"/>
      <c r="L261" s="108"/>
      <c r="M261" s="108"/>
      <c r="N261" s="108"/>
    </row>
    <row r="262" spans="1:14" outlineLevel="1" x14ac:dyDescent="0.25">
      <c r="A262" s="240" t="s">
        <v>1533</v>
      </c>
      <c r="D262" s="228"/>
      <c r="E262"/>
      <c r="F262"/>
      <c r="G262"/>
      <c r="H262" s="64"/>
      <c r="K262" s="108"/>
      <c r="L262" s="108"/>
      <c r="M262" s="108"/>
      <c r="N262" s="108"/>
    </row>
    <row r="263" spans="1:14" outlineLevel="1" x14ac:dyDescent="0.25">
      <c r="A263" s="240" t="s">
        <v>1534</v>
      </c>
      <c r="D263" s="228"/>
      <c r="E263"/>
      <c r="F263"/>
      <c r="G263"/>
      <c r="H263" s="64"/>
      <c r="K263" s="108"/>
      <c r="L263" s="108"/>
      <c r="M263" s="108"/>
      <c r="N263" s="108"/>
    </row>
    <row r="264" spans="1:14" outlineLevel="1" x14ac:dyDescent="0.25">
      <c r="A264" s="240" t="s">
        <v>1535</v>
      </c>
      <c r="D264" s="228"/>
      <c r="E264"/>
      <c r="F264"/>
      <c r="G264"/>
      <c r="H264" s="64"/>
      <c r="K264" s="108"/>
      <c r="L264" s="108"/>
      <c r="M264" s="108"/>
      <c r="N264" s="108"/>
    </row>
    <row r="265" spans="1:14" outlineLevel="1" x14ac:dyDescent="0.25">
      <c r="A265" s="240" t="s">
        <v>1536</v>
      </c>
      <c r="D265" s="228"/>
      <c r="E265"/>
      <c r="F265"/>
      <c r="G265"/>
      <c r="H265" s="64"/>
      <c r="K265" s="108"/>
      <c r="L265" s="108"/>
      <c r="M265" s="108"/>
      <c r="N265" s="108"/>
    </row>
    <row r="266" spans="1:14" outlineLevel="1" x14ac:dyDescent="0.25">
      <c r="A266" s="240" t="s">
        <v>1537</v>
      </c>
      <c r="D266" s="228"/>
      <c r="E266"/>
      <c r="F266"/>
      <c r="G266"/>
      <c r="H266" s="64"/>
      <c r="K266" s="108"/>
      <c r="L266" s="108"/>
      <c r="M266" s="108"/>
      <c r="N266" s="108"/>
    </row>
    <row r="267" spans="1:14" outlineLevel="1" x14ac:dyDescent="0.25">
      <c r="A267" s="240" t="s">
        <v>1538</v>
      </c>
      <c r="D267" s="228"/>
      <c r="E267"/>
      <c r="F267"/>
      <c r="G267"/>
      <c r="H267" s="64"/>
      <c r="K267" s="108"/>
      <c r="L267" s="108"/>
      <c r="M267" s="108"/>
      <c r="N267" s="108"/>
    </row>
    <row r="268" spans="1:14" outlineLevel="1" x14ac:dyDescent="0.25">
      <c r="A268" s="240" t="s">
        <v>1539</v>
      </c>
      <c r="D268" s="228"/>
      <c r="E268"/>
      <c r="F268"/>
      <c r="G268"/>
      <c r="H268" s="64"/>
      <c r="K268" s="108"/>
      <c r="L268" s="108"/>
      <c r="M268" s="108"/>
      <c r="N268" s="108"/>
    </row>
    <row r="269" spans="1:14" outlineLevel="1" x14ac:dyDescent="0.25">
      <c r="A269" s="240" t="s">
        <v>1540</v>
      </c>
      <c r="D269" s="228"/>
      <c r="E269"/>
      <c r="F269"/>
      <c r="G269"/>
      <c r="H269" s="64"/>
      <c r="K269" s="108"/>
      <c r="L269" s="108"/>
      <c r="M269" s="108"/>
      <c r="N269" s="108"/>
    </row>
    <row r="270" spans="1:14" outlineLevel="1" x14ac:dyDescent="0.25">
      <c r="A270" s="240" t="s">
        <v>1541</v>
      </c>
      <c r="D270" s="228"/>
      <c r="E270"/>
      <c r="F270"/>
      <c r="G270"/>
      <c r="H270" s="64"/>
      <c r="K270" s="108"/>
      <c r="L270" s="108"/>
      <c r="M270" s="108"/>
      <c r="N270" s="108"/>
    </row>
    <row r="271" spans="1:14" outlineLevel="1" x14ac:dyDescent="0.25">
      <c r="A271" s="240" t="s">
        <v>1542</v>
      </c>
      <c r="D271" s="228"/>
      <c r="E271"/>
      <c r="F271"/>
      <c r="G271"/>
      <c r="H271" s="64"/>
      <c r="K271" s="108"/>
      <c r="L271" s="108"/>
      <c r="M271" s="108"/>
      <c r="N271" s="108"/>
    </row>
    <row r="272" spans="1:14" outlineLevel="1" x14ac:dyDescent="0.25">
      <c r="A272" s="240" t="s">
        <v>1543</v>
      </c>
      <c r="D272" s="228"/>
      <c r="E272"/>
      <c r="F272"/>
      <c r="G272"/>
      <c r="H272" s="64"/>
      <c r="K272" s="108"/>
      <c r="L272" s="108"/>
      <c r="M272" s="108"/>
      <c r="N272" s="108"/>
    </row>
    <row r="273" spans="1:14" outlineLevel="1" x14ac:dyDescent="0.25">
      <c r="A273" s="240" t="s">
        <v>1544</v>
      </c>
      <c r="D273" s="228"/>
      <c r="E273"/>
      <c r="F273"/>
      <c r="G273"/>
      <c r="H273" s="64"/>
      <c r="K273" s="108"/>
      <c r="L273" s="108"/>
      <c r="M273" s="108"/>
      <c r="N273" s="108"/>
    </row>
    <row r="274" spans="1:14" outlineLevel="1" x14ac:dyDescent="0.25">
      <c r="A274" s="240" t="s">
        <v>1545</v>
      </c>
      <c r="D274" s="228"/>
      <c r="E274"/>
      <c r="F274"/>
      <c r="G274"/>
      <c r="H274" s="64"/>
      <c r="K274" s="108"/>
      <c r="L274" s="108"/>
      <c r="M274" s="108"/>
      <c r="N274" s="108"/>
    </row>
    <row r="275" spans="1:14" outlineLevel="1" x14ac:dyDescent="0.25">
      <c r="A275" s="240" t="s">
        <v>1546</v>
      </c>
      <c r="D275" s="228"/>
      <c r="E275"/>
      <c r="F275"/>
      <c r="G275"/>
      <c r="H275" s="64"/>
      <c r="K275" s="108"/>
      <c r="L275" s="108"/>
      <c r="M275" s="108"/>
      <c r="N275" s="108"/>
    </row>
    <row r="276" spans="1:14" outlineLevel="1" x14ac:dyDescent="0.25">
      <c r="A276" s="240" t="s">
        <v>1547</v>
      </c>
      <c r="D276" s="228"/>
      <c r="E276"/>
      <c r="F276"/>
      <c r="G276"/>
      <c r="H276" s="64"/>
      <c r="K276" s="108"/>
      <c r="L276" s="108"/>
      <c r="M276" s="108"/>
      <c r="N276" s="108"/>
    </row>
    <row r="277" spans="1:14" outlineLevel="1" x14ac:dyDescent="0.25">
      <c r="A277" s="240" t="s">
        <v>1548</v>
      </c>
      <c r="D277" s="228"/>
      <c r="E277"/>
      <c r="F277"/>
      <c r="G277"/>
      <c r="H277" s="64"/>
      <c r="K277" s="108"/>
      <c r="L277" s="108"/>
      <c r="M277" s="108"/>
      <c r="N277" s="108"/>
    </row>
    <row r="278" spans="1:14" outlineLevel="1" x14ac:dyDescent="0.25">
      <c r="A278" s="240" t="s">
        <v>1549</v>
      </c>
      <c r="D278" s="228"/>
      <c r="E278"/>
      <c r="F278"/>
      <c r="G278"/>
      <c r="H278" s="64"/>
      <c r="K278" s="108"/>
      <c r="L278" s="108"/>
      <c r="M278" s="108"/>
      <c r="N278" s="108"/>
    </row>
    <row r="279" spans="1:14" outlineLevel="1" x14ac:dyDescent="0.25">
      <c r="A279" s="240" t="s">
        <v>1550</v>
      </c>
      <c r="D279" s="228"/>
      <c r="E279"/>
      <c r="F279"/>
      <c r="G279"/>
      <c r="H279" s="64"/>
      <c r="K279" s="108"/>
      <c r="L279" s="108"/>
      <c r="M279" s="108"/>
      <c r="N279" s="108"/>
    </row>
    <row r="280" spans="1:14" outlineLevel="1" x14ac:dyDescent="0.25">
      <c r="A280" s="240" t="s">
        <v>1551</v>
      </c>
      <c r="D280" s="228"/>
      <c r="E280"/>
      <c r="F280"/>
      <c r="G280"/>
      <c r="H280" s="64"/>
      <c r="K280" s="108"/>
      <c r="L280" s="108"/>
      <c r="M280" s="108"/>
      <c r="N280" s="108"/>
    </row>
    <row r="281" spans="1:14" outlineLevel="1" x14ac:dyDescent="0.25">
      <c r="A281" s="240" t="s">
        <v>1552</v>
      </c>
      <c r="D281" s="228"/>
      <c r="E281"/>
      <c r="F281"/>
      <c r="G281"/>
      <c r="H281" s="64"/>
      <c r="K281" s="108"/>
      <c r="L281" s="108"/>
      <c r="M281" s="108"/>
      <c r="N281" s="108"/>
    </row>
    <row r="282" spans="1:14" outlineLevel="1" x14ac:dyDescent="0.25">
      <c r="A282" s="240" t="s">
        <v>1553</v>
      </c>
      <c r="D282" s="228"/>
      <c r="E282"/>
      <c r="F282"/>
      <c r="G282"/>
      <c r="H282" s="64"/>
      <c r="K282" s="108"/>
      <c r="L282" s="108"/>
      <c r="M282" s="108"/>
      <c r="N282" s="108"/>
    </row>
    <row r="283" spans="1:14" outlineLevel="1" x14ac:dyDescent="0.25">
      <c r="A283" s="240" t="s">
        <v>1554</v>
      </c>
      <c r="D283" s="228"/>
      <c r="E283"/>
      <c r="F283"/>
      <c r="G283"/>
      <c r="H283" s="64"/>
      <c r="K283" s="108"/>
      <c r="L283" s="108"/>
      <c r="M283" s="108"/>
      <c r="N283" s="108"/>
    </row>
    <row r="284" spans="1:14" outlineLevel="1" x14ac:dyDescent="0.25">
      <c r="A284" s="240" t="s">
        <v>1555</v>
      </c>
      <c r="D284" s="228"/>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1726</v>
      </c>
      <c r="B286" s="110"/>
      <c r="C286" s="110"/>
      <c r="D286" s="110"/>
      <c r="E286" s="110"/>
      <c r="F286" s="111"/>
      <c r="G286" s="110"/>
      <c r="H286" s="64"/>
      <c r="I286" s="70"/>
      <c r="J286" s="70"/>
      <c r="K286" s="70"/>
      <c r="L286" s="70"/>
      <c r="M286" s="72"/>
    </row>
    <row r="287" spans="1:14" ht="18.75" x14ac:dyDescent="0.25">
      <c r="A287" s="109" t="s">
        <v>1727</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280" sqref="C280"/>
    </sheetView>
  </sheetViews>
  <sheetFormatPr baseColWidth="10" defaultColWidth="8.7109375" defaultRowHeight="15" outlineLevelRow="1" x14ac:dyDescent="0.25"/>
  <cols>
    <col min="1" max="1" width="13.7109375" style="145" customWidth="1"/>
    <col min="2" max="2" width="60.7109375" style="145" customWidth="1"/>
    <col min="3" max="3" width="41" style="145" customWidth="1"/>
    <col min="4" max="4" width="40.7109375" style="145" customWidth="1"/>
    <col min="5" max="5" width="6.7109375" style="145" customWidth="1"/>
    <col min="6" max="6" width="41.5703125" style="145" customWidth="1"/>
    <col min="7" max="7" width="41.5703125" style="141" customWidth="1"/>
    <col min="8" max="16384" width="8.7109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x14ac:dyDescent="0.25">
      <c r="B6" s="149" t="s">
        <v>480</v>
      </c>
    </row>
    <row r="7" spans="1:7" x14ac:dyDescent="0.25">
      <c r="B7" s="150" t="s">
        <v>481</v>
      </c>
    </row>
    <row r="8" spans="1:7" ht="15.75" thickBot="1" x14ac:dyDescent="0.3">
      <c r="B8" s="151" t="s">
        <v>482</v>
      </c>
    </row>
    <row r="9" spans="1:7"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ht="14.45" x14ac:dyDescent="0.3">
      <c r="A12" s="145" t="s">
        <v>485</v>
      </c>
      <c r="B12" s="145" t="s">
        <v>486</v>
      </c>
      <c r="C12" s="222">
        <f>'A. HTT General'!C38</f>
        <v>11603.156473999999</v>
      </c>
      <c r="F12" s="207">
        <f>IF($C$15=0,"",IF(C12="[for completion]","",C12/$C$15))</f>
        <v>1</v>
      </c>
    </row>
    <row r="13" spans="1:7" ht="14.45" x14ac:dyDescent="0.3">
      <c r="A13" s="145" t="s">
        <v>487</v>
      </c>
      <c r="B13" s="145" t="s">
        <v>488</v>
      </c>
      <c r="C13" s="222">
        <v>0</v>
      </c>
      <c r="F13" s="207">
        <f>IF($C$15=0,"",IF(C13="[for completion]","",C13/$C$15))</f>
        <v>0</v>
      </c>
    </row>
    <row r="14" spans="1:7" ht="14.45" x14ac:dyDescent="0.3">
      <c r="A14" s="145" t="s">
        <v>489</v>
      </c>
      <c r="B14" s="145" t="s">
        <v>147</v>
      </c>
      <c r="C14" s="208">
        <v>0</v>
      </c>
      <c r="F14" s="207">
        <f>IF($C$15=0,"",IF(C14="[for completion]","",C14/$C$15))</f>
        <v>0</v>
      </c>
    </row>
    <row r="15" spans="1:7" x14ac:dyDescent="0.25">
      <c r="A15" s="145" t="s">
        <v>490</v>
      </c>
      <c r="B15" s="160" t="s">
        <v>149</v>
      </c>
      <c r="C15" s="208">
        <f>SUM(C12:C14)</f>
        <v>11603.156473999999</v>
      </c>
      <c r="F15" s="179">
        <f>SUM(F12:F14)</f>
        <v>1</v>
      </c>
    </row>
    <row r="16" spans="1:7" outlineLevel="1" x14ac:dyDescent="0.25">
      <c r="A16" s="145" t="s">
        <v>491</v>
      </c>
      <c r="B16" s="162" t="s">
        <v>492</v>
      </c>
      <c r="C16" s="208"/>
      <c r="F16" s="207">
        <f t="shared" ref="F16:F26" si="0">IF($C$15=0,"",IF(C16="[for completion]","",C16/$C$15))</f>
        <v>0</v>
      </c>
    </row>
    <row r="17" spans="1:7" outlineLevel="1" x14ac:dyDescent="0.25">
      <c r="A17" s="145" t="s">
        <v>493</v>
      </c>
      <c r="B17" s="162" t="s">
        <v>1426</v>
      </c>
      <c r="C17" s="208"/>
      <c r="F17" s="207">
        <f t="shared" si="0"/>
        <v>0</v>
      </c>
    </row>
    <row r="18" spans="1:7" outlineLevel="1" x14ac:dyDescent="0.25">
      <c r="A18" s="145" t="s">
        <v>494</v>
      </c>
      <c r="B18" s="162" t="s">
        <v>151</v>
      </c>
      <c r="C18" s="208"/>
      <c r="F18" s="207">
        <f t="shared" si="0"/>
        <v>0</v>
      </c>
    </row>
    <row r="19" spans="1:7" outlineLevel="1" x14ac:dyDescent="0.25">
      <c r="A19" s="145" t="s">
        <v>495</v>
      </c>
      <c r="B19" s="162" t="s">
        <v>151</v>
      </c>
      <c r="C19" s="208"/>
      <c r="F19" s="207">
        <f t="shared" si="0"/>
        <v>0</v>
      </c>
    </row>
    <row r="20" spans="1:7" outlineLevel="1" x14ac:dyDescent="0.25">
      <c r="A20" s="145" t="s">
        <v>496</v>
      </c>
      <c r="B20" s="162" t="s">
        <v>151</v>
      </c>
      <c r="C20" s="208"/>
      <c r="F20" s="207">
        <f t="shared" si="0"/>
        <v>0</v>
      </c>
    </row>
    <row r="21" spans="1:7" outlineLevel="1" x14ac:dyDescent="0.25">
      <c r="A21" s="145" t="s">
        <v>497</v>
      </c>
      <c r="B21" s="162" t="s">
        <v>151</v>
      </c>
      <c r="C21" s="208"/>
      <c r="F21" s="207">
        <f t="shared" si="0"/>
        <v>0</v>
      </c>
    </row>
    <row r="22" spans="1:7" outlineLevel="1" x14ac:dyDescent="0.25">
      <c r="A22" s="145" t="s">
        <v>498</v>
      </c>
      <c r="B22" s="162" t="s">
        <v>151</v>
      </c>
      <c r="C22" s="208"/>
      <c r="F22" s="207">
        <f t="shared" si="0"/>
        <v>0</v>
      </c>
    </row>
    <row r="23" spans="1:7" outlineLevel="1" x14ac:dyDescent="0.25">
      <c r="A23" s="145" t="s">
        <v>499</v>
      </c>
      <c r="B23" s="162" t="s">
        <v>151</v>
      </c>
      <c r="C23" s="208"/>
      <c r="F23" s="207">
        <f t="shared" si="0"/>
        <v>0</v>
      </c>
    </row>
    <row r="24" spans="1:7" ht="14.45" outlineLevel="1" x14ac:dyDescent="0.3">
      <c r="A24" s="145" t="s">
        <v>500</v>
      </c>
      <c r="B24" s="162" t="s">
        <v>151</v>
      </c>
      <c r="C24" s="208"/>
      <c r="F24" s="207">
        <f t="shared" si="0"/>
        <v>0</v>
      </c>
    </row>
    <row r="25" spans="1:7" ht="14.45" outlineLevel="1" x14ac:dyDescent="0.3">
      <c r="A25" s="145" t="s">
        <v>501</v>
      </c>
      <c r="B25" s="162" t="s">
        <v>151</v>
      </c>
      <c r="C25" s="208"/>
      <c r="F25" s="207">
        <f t="shared" si="0"/>
        <v>0</v>
      </c>
    </row>
    <row r="26" spans="1:7" ht="14.45" outlineLevel="1" x14ac:dyDescent="0.3">
      <c r="A26" s="145" t="s">
        <v>502</v>
      </c>
      <c r="B26" s="162" t="s">
        <v>151</v>
      </c>
      <c r="C26" s="209"/>
      <c r="D26" s="142"/>
      <c r="E26" s="142"/>
      <c r="F26" s="207">
        <f t="shared" si="0"/>
        <v>0</v>
      </c>
    </row>
    <row r="27" spans="1:7" ht="15" customHeight="1" x14ac:dyDescent="0.3">
      <c r="A27" s="156"/>
      <c r="B27" s="157" t="s">
        <v>503</v>
      </c>
      <c r="C27" s="156" t="s">
        <v>504</v>
      </c>
      <c r="D27" s="156" t="s">
        <v>505</v>
      </c>
      <c r="E27" s="163"/>
      <c r="F27" s="156" t="s">
        <v>506</v>
      </c>
      <c r="G27" s="158"/>
    </row>
    <row r="28" spans="1:7" ht="14.45" x14ac:dyDescent="0.3">
      <c r="A28" s="145" t="s">
        <v>507</v>
      </c>
      <c r="B28" s="145" t="s">
        <v>508</v>
      </c>
      <c r="C28" s="233">
        <f>VLOOKUP("Total",'[1]Investor Report'!$B$200:$E$206,3,FALSE)</f>
        <v>210332</v>
      </c>
      <c r="D28" s="145">
        <v>0</v>
      </c>
      <c r="F28" s="145">
        <f>IF(AND(C28="[For completion]",D28="[For completion]"),"[For completion]",SUM(C28:D28))</f>
        <v>210332</v>
      </c>
    </row>
    <row r="29" spans="1:7" ht="14.45" outlineLevel="1" x14ac:dyDescent="0.3">
      <c r="A29" s="145" t="s">
        <v>509</v>
      </c>
      <c r="B29" s="164" t="s">
        <v>510</v>
      </c>
    </row>
    <row r="30" spans="1:7" ht="14.45" outlineLevel="1" x14ac:dyDescent="0.3">
      <c r="A30" s="145" t="s">
        <v>511</v>
      </c>
      <c r="B30" s="164" t="s">
        <v>512</v>
      </c>
    </row>
    <row r="31" spans="1:7" ht="14.45" outlineLevel="1" x14ac:dyDescent="0.3">
      <c r="A31" s="145" t="s">
        <v>513</v>
      </c>
      <c r="B31" s="164"/>
    </row>
    <row r="32" spans="1:7" ht="14.45" outlineLevel="1" x14ac:dyDescent="0.3">
      <c r="A32" s="145" t="s">
        <v>514</v>
      </c>
      <c r="B32" s="164"/>
    </row>
    <row r="33" spans="1:7" ht="14.45" outlineLevel="1" x14ac:dyDescent="0.3">
      <c r="A33" s="145" t="s">
        <v>1507</v>
      </c>
      <c r="B33" s="164"/>
    </row>
    <row r="34" spans="1:7" ht="14.45" outlineLevel="1" x14ac:dyDescent="0.3">
      <c r="A34" s="145" t="s">
        <v>1508</v>
      </c>
      <c r="B34" s="164"/>
    </row>
    <row r="35" spans="1:7" ht="15" customHeight="1" x14ac:dyDescent="0.3">
      <c r="A35" s="156"/>
      <c r="B35" s="157" t="s">
        <v>515</v>
      </c>
      <c r="C35" s="156" t="s">
        <v>516</v>
      </c>
      <c r="D35" s="156" t="s">
        <v>517</v>
      </c>
      <c r="E35" s="163"/>
      <c r="F35" s="158" t="s">
        <v>484</v>
      </c>
      <c r="G35" s="158"/>
    </row>
    <row r="36" spans="1:7" ht="14.45" x14ac:dyDescent="0.3">
      <c r="A36" s="145" t="s">
        <v>518</v>
      </c>
      <c r="B36" s="145" t="s">
        <v>519</v>
      </c>
      <c r="C36" s="179">
        <f>SUM([5]_522_template1_10_SFH!$B$2:$B$11)/[5]_522_template1_10_SFH!$C$2</f>
        <v>4.4726510862863459E-4</v>
      </c>
      <c r="D36" s="179">
        <v>0</v>
      </c>
      <c r="E36" s="210"/>
      <c r="F36" s="179">
        <v>0</v>
      </c>
    </row>
    <row r="37" spans="1:7" ht="14.45" outlineLevel="1" x14ac:dyDescent="0.3">
      <c r="A37" s="145" t="s">
        <v>520</v>
      </c>
      <c r="C37" s="179"/>
      <c r="D37" s="179"/>
      <c r="E37" s="210"/>
      <c r="F37" s="179"/>
    </row>
    <row r="38" spans="1:7" ht="14.45" outlineLevel="1" x14ac:dyDescent="0.3">
      <c r="A38" s="145" t="s">
        <v>521</v>
      </c>
      <c r="C38" s="179"/>
      <c r="D38" s="179"/>
      <c r="E38" s="210"/>
      <c r="F38" s="179"/>
    </row>
    <row r="39" spans="1:7" ht="14.45" outlineLevel="1" x14ac:dyDescent="0.3">
      <c r="A39" s="145" t="s">
        <v>522</v>
      </c>
      <c r="C39" s="179"/>
      <c r="D39" s="179"/>
      <c r="E39" s="210"/>
      <c r="F39" s="179"/>
    </row>
    <row r="40" spans="1:7" ht="14.45" outlineLevel="1" x14ac:dyDescent="0.3">
      <c r="A40" s="145" t="s">
        <v>523</v>
      </c>
      <c r="C40" s="179"/>
      <c r="D40" s="179"/>
      <c r="E40" s="210"/>
      <c r="F40" s="179"/>
    </row>
    <row r="41" spans="1:7" ht="14.45" outlineLevel="1" x14ac:dyDescent="0.3">
      <c r="A41" s="145" t="s">
        <v>524</v>
      </c>
      <c r="C41" s="179"/>
      <c r="D41" s="179"/>
      <c r="E41" s="210"/>
      <c r="F41" s="179"/>
    </row>
    <row r="42" spans="1:7" ht="14.45" outlineLevel="1" x14ac:dyDescent="0.3">
      <c r="A42" s="145" t="s">
        <v>525</v>
      </c>
      <c r="C42" s="179"/>
      <c r="D42" s="179"/>
      <c r="E42" s="210"/>
      <c r="F42" s="179"/>
    </row>
    <row r="43" spans="1:7" ht="15" customHeight="1" x14ac:dyDescent="0.3">
      <c r="A43" s="156"/>
      <c r="B43" s="157" t="s">
        <v>526</v>
      </c>
      <c r="C43" s="156" t="s">
        <v>516</v>
      </c>
      <c r="D43" s="156" t="s">
        <v>517</v>
      </c>
      <c r="E43" s="163"/>
      <c r="F43" s="158" t="s">
        <v>484</v>
      </c>
      <c r="G43" s="158"/>
    </row>
    <row r="44" spans="1:7" ht="14.45" x14ac:dyDescent="0.3">
      <c r="A44" s="145" t="s">
        <v>527</v>
      </c>
      <c r="B44" s="165" t="s">
        <v>528</v>
      </c>
      <c r="C44" s="178">
        <f>SUM(C45:C71)</f>
        <v>1</v>
      </c>
      <c r="D44" s="178">
        <f>SUM(D45:D71)</f>
        <v>0</v>
      </c>
      <c r="E44" s="179"/>
      <c r="F44" s="178">
        <f>SUM(F45:F71)</f>
        <v>0</v>
      </c>
      <c r="G44" s="145"/>
    </row>
    <row r="45" spans="1:7" ht="14.45" x14ac:dyDescent="0.3">
      <c r="A45" s="145" t="s">
        <v>529</v>
      </c>
      <c r="B45" s="145" t="s">
        <v>530</v>
      </c>
      <c r="C45" s="179"/>
      <c r="D45" s="179"/>
      <c r="E45" s="179"/>
      <c r="F45" s="179"/>
      <c r="G45" s="145"/>
    </row>
    <row r="46" spans="1:7" ht="14.45" x14ac:dyDescent="0.3">
      <c r="A46" s="145" t="s">
        <v>531</v>
      </c>
      <c r="B46" s="145" t="s">
        <v>532</v>
      </c>
      <c r="C46" s="234"/>
      <c r="D46" s="234"/>
      <c r="E46" s="179"/>
      <c r="F46" s="234"/>
      <c r="G46" s="145"/>
    </row>
    <row r="47" spans="1:7" x14ac:dyDescent="0.25">
      <c r="A47" s="145" t="s">
        <v>533</v>
      </c>
      <c r="B47" s="145" t="s">
        <v>534</v>
      </c>
      <c r="C47" s="234"/>
      <c r="D47" s="234"/>
      <c r="E47" s="179"/>
      <c r="F47" s="234"/>
      <c r="G47" s="145"/>
    </row>
    <row r="48" spans="1:7" x14ac:dyDescent="0.25">
      <c r="A48" s="145" t="s">
        <v>535</v>
      </c>
      <c r="B48" s="145" t="s">
        <v>536</v>
      </c>
      <c r="C48" s="234"/>
      <c r="D48" s="234"/>
      <c r="E48" s="179"/>
      <c r="F48" s="234"/>
      <c r="G48" s="145"/>
    </row>
    <row r="49" spans="1:7" x14ac:dyDescent="0.25">
      <c r="A49" s="145" t="s">
        <v>537</v>
      </c>
      <c r="B49" s="145" t="s">
        <v>538</v>
      </c>
      <c r="C49" s="234"/>
      <c r="D49" s="234"/>
      <c r="E49" s="179"/>
      <c r="F49" s="234"/>
      <c r="G49" s="145"/>
    </row>
    <row r="50" spans="1:7" x14ac:dyDescent="0.25">
      <c r="A50" s="145" t="s">
        <v>539</v>
      </c>
      <c r="B50" s="145" t="s">
        <v>1720</v>
      </c>
      <c r="C50" s="234"/>
      <c r="D50" s="234"/>
      <c r="E50" s="179"/>
      <c r="F50" s="234"/>
      <c r="G50" s="145"/>
    </row>
    <row r="51" spans="1:7" x14ac:dyDescent="0.25">
      <c r="A51" s="145" t="s">
        <v>540</v>
      </c>
      <c r="B51" s="145" t="s">
        <v>541</v>
      </c>
      <c r="C51" s="234"/>
      <c r="D51" s="234"/>
      <c r="E51" s="179"/>
      <c r="F51" s="234"/>
      <c r="G51" s="145"/>
    </row>
    <row r="52" spans="1:7" x14ac:dyDescent="0.25">
      <c r="A52" s="145" t="s">
        <v>542</v>
      </c>
      <c r="B52" s="145" t="s">
        <v>543</v>
      </c>
      <c r="C52" s="234"/>
      <c r="D52" s="234"/>
      <c r="E52" s="179"/>
      <c r="F52" s="234"/>
      <c r="G52" s="145"/>
    </row>
    <row r="53" spans="1:7" x14ac:dyDescent="0.25">
      <c r="A53" s="145" t="s">
        <v>544</v>
      </c>
      <c r="B53" s="145" t="s">
        <v>545</v>
      </c>
      <c r="C53" s="234"/>
      <c r="D53" s="234"/>
      <c r="E53" s="179"/>
      <c r="F53" s="234"/>
      <c r="G53" s="145"/>
    </row>
    <row r="54" spans="1:7" x14ac:dyDescent="0.25">
      <c r="A54" s="145" t="s">
        <v>546</v>
      </c>
      <c r="B54" s="145" t="s">
        <v>547</v>
      </c>
      <c r="C54" s="234">
        <v>1</v>
      </c>
      <c r="D54" s="234"/>
      <c r="E54" s="179"/>
      <c r="F54" s="234"/>
      <c r="G54" s="145"/>
    </row>
    <row r="55" spans="1:7" x14ac:dyDescent="0.25">
      <c r="A55" s="145" t="s">
        <v>548</v>
      </c>
      <c r="B55" s="145" t="s">
        <v>549</v>
      </c>
      <c r="C55" s="234"/>
      <c r="D55" s="234"/>
      <c r="E55" s="179"/>
      <c r="F55" s="234"/>
      <c r="G55" s="145"/>
    </row>
    <row r="56" spans="1:7" x14ac:dyDescent="0.25">
      <c r="A56" s="145" t="s">
        <v>550</v>
      </c>
      <c r="B56" s="145" t="s">
        <v>551</v>
      </c>
      <c r="C56" s="234"/>
      <c r="D56" s="234"/>
      <c r="E56" s="179"/>
      <c r="F56" s="234"/>
      <c r="G56" s="145"/>
    </row>
    <row r="57" spans="1:7" x14ac:dyDescent="0.25">
      <c r="A57" s="145" t="s">
        <v>552</v>
      </c>
      <c r="B57" s="145" t="s">
        <v>553</v>
      </c>
      <c r="C57" s="234"/>
      <c r="D57" s="234"/>
      <c r="E57" s="179"/>
      <c r="F57" s="234"/>
      <c r="G57" s="145"/>
    </row>
    <row r="58" spans="1:7" x14ac:dyDescent="0.25">
      <c r="A58" s="145" t="s">
        <v>554</v>
      </c>
      <c r="B58" s="145" t="s">
        <v>555</v>
      </c>
      <c r="C58" s="234"/>
      <c r="D58" s="234"/>
      <c r="E58" s="179"/>
      <c r="F58" s="234"/>
      <c r="G58" s="145"/>
    </row>
    <row r="59" spans="1:7" x14ac:dyDescent="0.25">
      <c r="A59" s="145" t="s">
        <v>556</v>
      </c>
      <c r="B59" s="145" t="s">
        <v>557</v>
      </c>
      <c r="C59" s="234"/>
      <c r="D59" s="234"/>
      <c r="E59" s="179"/>
      <c r="F59" s="234"/>
      <c r="G59" s="145"/>
    </row>
    <row r="60" spans="1:7" x14ac:dyDescent="0.25">
      <c r="A60" s="145" t="s">
        <v>558</v>
      </c>
      <c r="B60" s="145" t="s">
        <v>3</v>
      </c>
      <c r="C60" s="234"/>
      <c r="D60" s="234"/>
      <c r="E60" s="179"/>
      <c r="F60" s="234"/>
      <c r="G60" s="145"/>
    </row>
    <row r="61" spans="1:7" x14ac:dyDescent="0.25">
      <c r="A61" s="145" t="s">
        <v>559</v>
      </c>
      <c r="B61" s="145" t="s">
        <v>560</v>
      </c>
      <c r="C61" s="234"/>
      <c r="D61" s="234"/>
      <c r="E61" s="179"/>
      <c r="F61" s="234"/>
      <c r="G61" s="145"/>
    </row>
    <row r="62" spans="1:7" x14ac:dyDescent="0.25">
      <c r="A62" s="145" t="s">
        <v>561</v>
      </c>
      <c r="B62" s="145" t="s">
        <v>562</v>
      </c>
      <c r="C62" s="234"/>
      <c r="D62" s="234"/>
      <c r="E62" s="179"/>
      <c r="F62" s="234"/>
      <c r="G62" s="145"/>
    </row>
    <row r="63" spans="1:7" x14ac:dyDescent="0.25">
      <c r="A63" s="145" t="s">
        <v>563</v>
      </c>
      <c r="B63" s="145" t="s">
        <v>564</v>
      </c>
      <c r="C63" s="234"/>
      <c r="D63" s="234"/>
      <c r="E63" s="179"/>
      <c r="F63" s="234"/>
      <c r="G63" s="145"/>
    </row>
    <row r="64" spans="1:7" x14ac:dyDescent="0.25">
      <c r="A64" s="145" t="s">
        <v>565</v>
      </c>
      <c r="B64" s="145" t="s">
        <v>566</v>
      </c>
      <c r="C64" s="234"/>
      <c r="D64" s="234"/>
      <c r="E64" s="179"/>
      <c r="F64" s="234"/>
      <c r="G64" s="145"/>
    </row>
    <row r="65" spans="1:7" x14ac:dyDescent="0.25">
      <c r="A65" s="145" t="s">
        <v>567</v>
      </c>
      <c r="B65" s="145" t="s">
        <v>568</v>
      </c>
      <c r="C65" s="234"/>
      <c r="D65" s="234"/>
      <c r="E65" s="179"/>
      <c r="F65" s="234"/>
      <c r="G65" s="145"/>
    </row>
    <row r="66" spans="1:7" x14ac:dyDescent="0.25">
      <c r="A66" s="145" t="s">
        <v>569</v>
      </c>
      <c r="B66" s="145" t="s">
        <v>570</v>
      </c>
      <c r="C66" s="234"/>
      <c r="D66" s="234"/>
      <c r="E66" s="179"/>
      <c r="F66" s="234"/>
      <c r="G66" s="145"/>
    </row>
    <row r="67" spans="1:7" x14ac:dyDescent="0.25">
      <c r="A67" s="145" t="s">
        <v>571</v>
      </c>
      <c r="B67" s="145" t="s">
        <v>572</v>
      </c>
      <c r="C67" s="234"/>
      <c r="D67" s="234"/>
      <c r="E67" s="179"/>
      <c r="F67" s="234"/>
      <c r="G67" s="145"/>
    </row>
    <row r="68" spans="1:7" x14ac:dyDescent="0.25">
      <c r="A68" s="145" t="s">
        <v>573</v>
      </c>
      <c r="B68" s="145" t="s">
        <v>574</v>
      </c>
      <c r="C68" s="234"/>
      <c r="D68" s="234"/>
      <c r="E68" s="179"/>
      <c r="F68" s="234"/>
      <c r="G68" s="145"/>
    </row>
    <row r="69" spans="1:7" x14ac:dyDescent="0.25">
      <c r="A69" s="233" t="s">
        <v>575</v>
      </c>
      <c r="B69" s="145" t="s">
        <v>576</v>
      </c>
      <c r="C69" s="234"/>
      <c r="D69" s="234"/>
      <c r="E69" s="179"/>
      <c r="F69" s="234"/>
      <c r="G69" s="145"/>
    </row>
    <row r="70" spans="1:7" x14ac:dyDescent="0.25">
      <c r="A70" s="233" t="s">
        <v>577</v>
      </c>
      <c r="B70" s="145" t="s">
        <v>578</v>
      </c>
      <c r="C70" s="234"/>
      <c r="D70" s="234"/>
      <c r="E70" s="179"/>
      <c r="F70" s="234"/>
      <c r="G70" s="145"/>
    </row>
    <row r="71" spans="1:7" x14ac:dyDescent="0.25">
      <c r="A71" s="233" t="s">
        <v>579</v>
      </c>
      <c r="B71" s="145" t="s">
        <v>6</v>
      </c>
      <c r="C71" s="234"/>
      <c r="D71" s="234"/>
      <c r="E71" s="179"/>
      <c r="F71" s="234"/>
      <c r="G71" s="145"/>
    </row>
    <row r="72" spans="1:7" x14ac:dyDescent="0.25">
      <c r="A72" s="233" t="s">
        <v>580</v>
      </c>
      <c r="B72" s="165" t="s">
        <v>319</v>
      </c>
      <c r="C72" s="178">
        <f>SUM(C73:C75)</f>
        <v>0</v>
      </c>
      <c r="D72" s="178">
        <f>SUM(D73:D75)</f>
        <v>0</v>
      </c>
      <c r="E72" s="179"/>
      <c r="F72" s="178">
        <f>SUM(F73:F75)</f>
        <v>0</v>
      </c>
      <c r="G72" s="145"/>
    </row>
    <row r="73" spans="1:7" x14ac:dyDescent="0.25">
      <c r="A73" s="233" t="s">
        <v>582</v>
      </c>
      <c r="B73" s="145" t="s">
        <v>584</v>
      </c>
      <c r="C73" s="179"/>
      <c r="D73" s="179"/>
      <c r="E73" s="179"/>
      <c r="F73" s="179"/>
      <c r="G73" s="145"/>
    </row>
    <row r="74" spans="1:7" x14ac:dyDescent="0.25">
      <c r="A74" s="233" t="s">
        <v>583</v>
      </c>
      <c r="B74" s="145" t="s">
        <v>586</v>
      </c>
      <c r="C74" s="234"/>
      <c r="D74" s="179"/>
      <c r="E74" s="179"/>
      <c r="F74" s="179"/>
      <c r="G74" s="145"/>
    </row>
    <row r="75" spans="1:7" x14ac:dyDescent="0.25">
      <c r="A75" s="233" t="s">
        <v>585</v>
      </c>
      <c r="B75" s="145" t="s">
        <v>2</v>
      </c>
      <c r="C75" s="234"/>
      <c r="D75" s="179"/>
      <c r="E75" s="179"/>
      <c r="F75" s="179"/>
      <c r="G75" s="145"/>
    </row>
    <row r="76" spans="1:7" x14ac:dyDescent="0.25">
      <c r="A76" s="233" t="s">
        <v>1462</v>
      </c>
      <c r="B76" s="165" t="s">
        <v>147</v>
      </c>
      <c r="C76" s="178">
        <f>SUM(C77:C87)</f>
        <v>0</v>
      </c>
      <c r="D76" s="178">
        <f>SUM(D77:D87)</f>
        <v>0</v>
      </c>
      <c r="E76" s="179"/>
      <c r="F76" s="178">
        <f>SUM(F77:F87)</f>
        <v>0</v>
      </c>
      <c r="G76" s="145"/>
    </row>
    <row r="77" spans="1:7" x14ac:dyDescent="0.25">
      <c r="A77" s="233" t="s">
        <v>587</v>
      </c>
      <c r="B77" s="166" t="s">
        <v>321</v>
      </c>
      <c r="C77" s="179"/>
      <c r="D77" s="179"/>
      <c r="E77" s="179"/>
      <c r="F77" s="179"/>
      <c r="G77" s="145"/>
    </row>
    <row r="78" spans="1:7" s="232" customFormat="1" x14ac:dyDescent="0.25">
      <c r="A78" s="233" t="s">
        <v>588</v>
      </c>
      <c r="B78" s="233" t="s">
        <v>581</v>
      </c>
      <c r="C78" s="234"/>
      <c r="D78" s="234"/>
      <c r="E78" s="234"/>
      <c r="F78" s="234"/>
      <c r="G78" s="233"/>
    </row>
    <row r="79" spans="1:7" x14ac:dyDescent="0.25">
      <c r="A79" s="233" t="s">
        <v>589</v>
      </c>
      <c r="B79" s="166" t="s">
        <v>323</v>
      </c>
      <c r="C79" s="234"/>
      <c r="D79" s="234"/>
      <c r="E79" s="179"/>
      <c r="F79" s="234"/>
      <c r="G79" s="145"/>
    </row>
    <row r="80" spans="1:7" x14ac:dyDescent="0.25">
      <c r="A80" s="145" t="s">
        <v>590</v>
      </c>
      <c r="B80" s="166" t="s">
        <v>325</v>
      </c>
      <c r="C80" s="234"/>
      <c r="D80" s="234"/>
      <c r="E80" s="179"/>
      <c r="F80" s="234"/>
      <c r="G80" s="145"/>
    </row>
    <row r="81" spans="1:7" x14ac:dyDescent="0.25">
      <c r="A81" s="145" t="s">
        <v>591</v>
      </c>
      <c r="B81" s="166" t="s">
        <v>12</v>
      </c>
      <c r="C81" s="234"/>
      <c r="D81" s="234"/>
      <c r="E81" s="179"/>
      <c r="F81" s="234"/>
      <c r="G81" s="145"/>
    </row>
    <row r="82" spans="1:7" x14ac:dyDescent="0.25">
      <c r="A82" s="145" t="s">
        <v>592</v>
      </c>
      <c r="B82" s="166" t="s">
        <v>328</v>
      </c>
      <c r="C82" s="234"/>
      <c r="D82" s="234"/>
      <c r="E82" s="179"/>
      <c r="F82" s="234"/>
      <c r="G82" s="145"/>
    </row>
    <row r="83" spans="1:7" x14ac:dyDescent="0.25">
      <c r="A83" s="145" t="s">
        <v>593</v>
      </c>
      <c r="B83" s="166" t="s">
        <v>330</v>
      </c>
      <c r="C83" s="234"/>
      <c r="D83" s="234"/>
      <c r="E83" s="179"/>
      <c r="F83" s="234"/>
      <c r="G83" s="145"/>
    </row>
    <row r="84" spans="1:7" x14ac:dyDescent="0.25">
      <c r="A84" s="145" t="s">
        <v>594</v>
      </c>
      <c r="B84" s="166" t="s">
        <v>332</v>
      </c>
      <c r="C84" s="234"/>
      <c r="D84" s="234"/>
      <c r="E84" s="179"/>
      <c r="F84" s="234"/>
      <c r="G84" s="145"/>
    </row>
    <row r="85" spans="1:7" x14ac:dyDescent="0.25">
      <c r="A85" s="145" t="s">
        <v>595</v>
      </c>
      <c r="B85" s="166" t="s">
        <v>334</v>
      </c>
      <c r="C85" s="234"/>
      <c r="D85" s="234"/>
      <c r="E85" s="179"/>
      <c r="F85" s="234"/>
      <c r="G85" s="145"/>
    </row>
    <row r="86" spans="1:7" x14ac:dyDescent="0.25">
      <c r="A86" s="145" t="s">
        <v>596</v>
      </c>
      <c r="B86" s="166" t="s">
        <v>336</v>
      </c>
      <c r="C86" s="234"/>
      <c r="D86" s="234"/>
      <c r="E86" s="179"/>
      <c r="F86" s="234"/>
      <c r="G86" s="145"/>
    </row>
    <row r="87" spans="1:7" x14ac:dyDescent="0.25">
      <c r="A87" s="145" t="s">
        <v>597</v>
      </c>
      <c r="B87" s="166" t="s">
        <v>147</v>
      </c>
      <c r="C87" s="234"/>
      <c r="D87" s="234"/>
      <c r="E87" s="179"/>
      <c r="F87" s="234"/>
      <c r="G87" s="145"/>
    </row>
    <row r="88" spans="1:7" outlineLevel="1" x14ac:dyDescent="0.25">
      <c r="A88" s="145" t="s">
        <v>598</v>
      </c>
      <c r="B88" s="162" t="s">
        <v>151</v>
      </c>
      <c r="C88" s="179"/>
      <c r="D88" s="179"/>
      <c r="E88" s="179"/>
      <c r="F88" s="179"/>
      <c r="G88" s="145"/>
    </row>
    <row r="89" spans="1:7" outlineLevel="1" x14ac:dyDescent="0.25">
      <c r="A89" s="145" t="s">
        <v>599</v>
      </c>
      <c r="B89" s="162" t="s">
        <v>151</v>
      </c>
      <c r="C89" s="179"/>
      <c r="D89" s="179"/>
      <c r="E89" s="179"/>
      <c r="F89" s="179"/>
      <c r="G89" s="145"/>
    </row>
    <row r="90" spans="1:7" outlineLevel="1" x14ac:dyDescent="0.25">
      <c r="A90" s="145" t="s">
        <v>600</v>
      </c>
      <c r="B90" s="162" t="s">
        <v>151</v>
      </c>
      <c r="C90" s="179"/>
      <c r="D90" s="179"/>
      <c r="E90" s="179"/>
      <c r="F90" s="179"/>
      <c r="G90" s="145"/>
    </row>
    <row r="91" spans="1:7" outlineLevel="1" x14ac:dyDescent="0.25">
      <c r="A91" s="145" t="s">
        <v>601</v>
      </c>
      <c r="B91" s="162" t="s">
        <v>151</v>
      </c>
      <c r="C91" s="179"/>
      <c r="D91" s="179"/>
      <c r="E91" s="179"/>
      <c r="F91" s="179"/>
      <c r="G91" s="145"/>
    </row>
    <row r="92" spans="1:7" outlineLevel="1" x14ac:dyDescent="0.25">
      <c r="A92" s="145" t="s">
        <v>602</v>
      </c>
      <c r="B92" s="162" t="s">
        <v>151</v>
      </c>
      <c r="C92" s="179"/>
      <c r="D92" s="179"/>
      <c r="E92" s="179"/>
      <c r="F92" s="179"/>
      <c r="G92" s="145"/>
    </row>
    <row r="93" spans="1:7" outlineLevel="1" x14ac:dyDescent="0.25">
      <c r="A93" s="145" t="s">
        <v>603</v>
      </c>
      <c r="B93" s="162" t="s">
        <v>151</v>
      </c>
      <c r="C93" s="179"/>
      <c r="D93" s="179"/>
      <c r="E93" s="179"/>
      <c r="F93" s="179"/>
      <c r="G93" s="145"/>
    </row>
    <row r="94" spans="1:7" outlineLevel="1" x14ac:dyDescent="0.25">
      <c r="A94" s="145" t="s">
        <v>604</v>
      </c>
      <c r="B94" s="162" t="s">
        <v>151</v>
      </c>
      <c r="C94" s="179"/>
      <c r="D94" s="179"/>
      <c r="E94" s="179"/>
      <c r="F94" s="179"/>
      <c r="G94" s="145"/>
    </row>
    <row r="95" spans="1:7" outlineLevel="1" x14ac:dyDescent="0.25">
      <c r="A95" s="145" t="s">
        <v>605</v>
      </c>
      <c r="B95" s="162" t="s">
        <v>151</v>
      </c>
      <c r="C95" s="179"/>
      <c r="D95" s="179"/>
      <c r="E95" s="179"/>
      <c r="F95" s="179"/>
      <c r="G95" s="145"/>
    </row>
    <row r="96" spans="1:7" outlineLevel="1" x14ac:dyDescent="0.25">
      <c r="A96" s="145" t="s">
        <v>606</v>
      </c>
      <c r="B96" s="162" t="s">
        <v>151</v>
      </c>
      <c r="C96" s="179"/>
      <c r="D96" s="179"/>
      <c r="E96" s="179"/>
      <c r="F96" s="179"/>
      <c r="G96" s="145"/>
    </row>
    <row r="97" spans="1:7" outlineLevel="1" x14ac:dyDescent="0.25">
      <c r="A97" s="145" t="s">
        <v>607</v>
      </c>
      <c r="B97" s="162" t="s">
        <v>151</v>
      </c>
      <c r="C97" s="179"/>
      <c r="D97" s="179"/>
      <c r="E97" s="179"/>
      <c r="F97" s="179"/>
      <c r="G97" s="145"/>
    </row>
    <row r="98" spans="1:7" ht="15" customHeight="1" x14ac:dyDescent="0.25">
      <c r="A98" s="156"/>
      <c r="B98" s="192" t="s">
        <v>1473</v>
      </c>
      <c r="C98" s="156" t="s">
        <v>516</v>
      </c>
      <c r="D98" s="156" t="s">
        <v>517</v>
      </c>
      <c r="E98" s="163"/>
      <c r="F98" s="158" t="s">
        <v>484</v>
      </c>
      <c r="G98" s="158"/>
    </row>
    <row r="99" spans="1:7" x14ac:dyDescent="0.25">
      <c r="A99" s="145" t="s">
        <v>608</v>
      </c>
      <c r="B99" s="220" t="s">
        <v>1958</v>
      </c>
      <c r="C99" s="234">
        <f>VLOOKUP(B99,'[1]Investor Report'!$B$120:$E$156,4,FALSE)</f>
        <v>2.696676301070771E-3</v>
      </c>
      <c r="D99" s="179"/>
      <c r="E99" s="179"/>
      <c r="F99" s="234">
        <f>C99</f>
        <v>2.696676301070771E-3</v>
      </c>
      <c r="G99" s="145"/>
    </row>
    <row r="100" spans="1:7" x14ac:dyDescent="0.25">
      <c r="A100" s="145" t="s">
        <v>610</v>
      </c>
      <c r="B100" s="166" t="s">
        <v>1959</v>
      </c>
      <c r="C100" s="234">
        <f>VLOOKUP(B100,'[1]Investor Report'!$B$120:$E$156,4,FALSE)</f>
        <v>0.2268538480237402</v>
      </c>
      <c r="D100" s="179"/>
      <c r="E100" s="179"/>
      <c r="F100" s="234">
        <f t="shared" ref="F100:F112" si="1">C100</f>
        <v>0.2268538480237402</v>
      </c>
      <c r="G100" s="145"/>
    </row>
    <row r="101" spans="1:7" x14ac:dyDescent="0.25">
      <c r="A101" s="145" t="s">
        <v>611</v>
      </c>
      <c r="B101" s="166" t="s">
        <v>1960</v>
      </c>
      <c r="C101" s="234">
        <f>VLOOKUP(B101,'[1]Investor Report'!$B$132:$E$156,4,FALSE)</f>
        <v>1.1636075835663857E-2</v>
      </c>
      <c r="D101" s="179"/>
      <c r="E101" s="179"/>
      <c r="F101" s="234">
        <f t="shared" si="1"/>
        <v>1.1636075835663857E-2</v>
      </c>
      <c r="G101" s="145"/>
    </row>
    <row r="102" spans="1:7" x14ac:dyDescent="0.25">
      <c r="A102" s="145" t="s">
        <v>612</v>
      </c>
      <c r="B102" s="166" t="s">
        <v>1961</v>
      </c>
      <c r="C102" s="234">
        <f>VLOOKUP(B102,'[1]Investor Report'!$B$132:$E$156,4,FALSE)</f>
        <v>1.0869153362435206E-3</v>
      </c>
      <c r="D102" s="179"/>
      <c r="E102" s="179"/>
      <c r="F102" s="234">
        <f t="shared" si="1"/>
        <v>1.0869153362435206E-3</v>
      </c>
      <c r="G102" s="145"/>
    </row>
    <row r="103" spans="1:7" x14ac:dyDescent="0.25">
      <c r="A103" s="145" t="s">
        <v>613</v>
      </c>
      <c r="B103" s="166" t="s">
        <v>1962</v>
      </c>
      <c r="C103" s="234">
        <f>VLOOKUP(B103,'[1]Investor Report'!$B$132:$E$156,4,FALSE)</f>
        <v>0.60262407988923106</v>
      </c>
      <c r="D103" s="179"/>
      <c r="E103" s="179"/>
      <c r="F103" s="234">
        <f t="shared" si="1"/>
        <v>0.60262407988923106</v>
      </c>
      <c r="G103" s="145"/>
    </row>
    <row r="104" spans="1:7" x14ac:dyDescent="0.25">
      <c r="A104" s="145" t="s">
        <v>614</v>
      </c>
      <c r="B104" s="166" t="s">
        <v>1963</v>
      </c>
      <c r="C104" s="234">
        <f>VLOOKUP(B104,'[1]Investor Report'!$B$132:$E$156,4,FALSE)</f>
        <v>3.7936452731732345E-3</v>
      </c>
      <c r="D104" s="179"/>
      <c r="E104" s="179"/>
      <c r="F104" s="234">
        <f t="shared" si="1"/>
        <v>3.7936452731732345E-3</v>
      </c>
      <c r="G104" s="145"/>
    </row>
    <row r="105" spans="1:7" x14ac:dyDescent="0.25">
      <c r="A105" s="145" t="s">
        <v>615</v>
      </c>
      <c r="B105" s="166" t="s">
        <v>1964</v>
      </c>
      <c r="C105" s="234">
        <f>VLOOKUP(B105,'[1]Investor Report'!$B$132:$E$156,4,FALSE)</f>
        <v>7.9134579809240818E-4</v>
      </c>
      <c r="D105" s="179"/>
      <c r="E105" s="179"/>
      <c r="F105" s="234">
        <f t="shared" si="1"/>
        <v>7.9134579809240818E-4</v>
      </c>
      <c r="G105" s="145"/>
    </row>
    <row r="106" spans="1:7" x14ac:dyDescent="0.25">
      <c r="A106" s="145" t="s">
        <v>616</v>
      </c>
      <c r="B106" s="220" t="s">
        <v>1978</v>
      </c>
      <c r="C106" s="234">
        <f>VLOOKUP(B106,'[1]Investor Report'!$B$132:$E$156,4,FALSE)</f>
        <v>2.0525114105084908E-3</v>
      </c>
      <c r="D106" s="179"/>
      <c r="E106" s="179"/>
      <c r="F106" s="234">
        <f t="shared" si="1"/>
        <v>2.0525114105084908E-3</v>
      </c>
      <c r="G106" s="145"/>
    </row>
    <row r="107" spans="1:7" x14ac:dyDescent="0.25">
      <c r="A107" s="145" t="s">
        <v>617</v>
      </c>
      <c r="B107" s="166" t="s">
        <v>1965</v>
      </c>
      <c r="C107" s="234">
        <f>VLOOKUP(B107,'[1]Investor Report'!$B$132:$E$156,4,FALSE)</f>
        <v>6.510857062974329E-2</v>
      </c>
      <c r="D107" s="179"/>
      <c r="E107" s="179"/>
      <c r="F107" s="234">
        <f t="shared" si="1"/>
        <v>6.510857062974329E-2</v>
      </c>
      <c r="G107" s="145"/>
    </row>
    <row r="108" spans="1:7" x14ac:dyDescent="0.25">
      <c r="A108" s="145" t="s">
        <v>618</v>
      </c>
      <c r="B108" s="166" t="s">
        <v>1966</v>
      </c>
      <c r="C108" s="234">
        <f>VLOOKUP(B108,'[1]Investor Report'!$B$132:$E$156,4,FALSE)</f>
        <v>1.0436985935286835E-2</v>
      </c>
      <c r="D108" s="179"/>
      <c r="E108" s="179"/>
      <c r="F108" s="234">
        <f t="shared" si="1"/>
        <v>1.0436985935286835E-2</v>
      </c>
      <c r="G108" s="145"/>
    </row>
    <row r="109" spans="1:7" x14ac:dyDescent="0.25">
      <c r="A109" s="145" t="s">
        <v>619</v>
      </c>
      <c r="B109" s="166" t="s">
        <v>1967</v>
      </c>
      <c r="C109" s="234">
        <f>VLOOKUP(B109,'[1]Investor Report'!$B$132:$E$156,4,FALSE)</f>
        <v>5.1519006010096154E-3</v>
      </c>
      <c r="D109" s="179"/>
      <c r="E109" s="179"/>
      <c r="F109" s="234">
        <f t="shared" si="1"/>
        <v>5.1519006010096154E-3</v>
      </c>
      <c r="G109" s="145"/>
    </row>
    <row r="110" spans="1:7" x14ac:dyDescent="0.25">
      <c r="A110" s="145" t="s">
        <v>620</v>
      </c>
      <c r="B110" s="166" t="s">
        <v>1968</v>
      </c>
      <c r="C110" s="234">
        <f>VLOOKUP(B110,'[1]Investor Report'!$B$132:$E$156,4,FALSE)</f>
        <v>6.3563908896467191E-3</v>
      </c>
      <c r="D110" s="179"/>
      <c r="E110" s="179"/>
      <c r="F110" s="234">
        <f t="shared" si="1"/>
        <v>6.3563908896467191E-3</v>
      </c>
      <c r="G110" s="145"/>
    </row>
    <row r="111" spans="1:7" x14ac:dyDescent="0.25">
      <c r="A111" s="145" t="s">
        <v>621</v>
      </c>
      <c r="B111" s="166" t="s">
        <v>1969</v>
      </c>
      <c r="C111" s="234">
        <f>VLOOKUP(B111,'[1]Investor Report'!$B$132:$E$156,4,FALSE)</f>
        <v>5.0806395541659749E-2</v>
      </c>
      <c r="D111" s="179"/>
      <c r="E111" s="179"/>
      <c r="F111" s="234">
        <f t="shared" si="1"/>
        <v>5.0806395541659749E-2</v>
      </c>
      <c r="G111" s="145"/>
    </row>
    <row r="112" spans="1:7" x14ac:dyDescent="0.25">
      <c r="A112" s="145" t="s">
        <v>622</v>
      </c>
      <c r="B112" s="166" t="s">
        <v>1970</v>
      </c>
      <c r="C112" s="234">
        <f>VLOOKUP(B112,'[1]Investor Report'!$B$132:$E$156,4,FALSE)</f>
        <v>1.0604658534930289E-2</v>
      </c>
      <c r="D112" s="179"/>
      <c r="E112" s="179"/>
      <c r="F112" s="234">
        <f t="shared" si="1"/>
        <v>1.0604658534930289E-2</v>
      </c>
      <c r="G112" s="145"/>
    </row>
    <row r="113" spans="1:7" x14ac:dyDescent="0.25">
      <c r="A113" s="145" t="s">
        <v>623</v>
      </c>
      <c r="B113" s="166"/>
      <c r="C113" s="179"/>
      <c r="D113" s="179"/>
      <c r="E113" s="179"/>
      <c r="F113" s="179"/>
      <c r="G113" s="145"/>
    </row>
    <row r="114" spans="1:7" x14ac:dyDescent="0.25">
      <c r="A114" s="145" t="s">
        <v>624</v>
      </c>
      <c r="B114" s="166"/>
      <c r="C114" s="179"/>
      <c r="D114" s="179"/>
      <c r="E114" s="179"/>
      <c r="F114" s="179"/>
      <c r="G114" s="145"/>
    </row>
    <row r="115" spans="1:7" x14ac:dyDescent="0.25">
      <c r="A115" s="145" t="s">
        <v>625</v>
      </c>
      <c r="B115" s="166"/>
      <c r="C115" s="179"/>
      <c r="D115" s="179"/>
      <c r="E115" s="179"/>
      <c r="F115" s="179"/>
      <c r="G115" s="145"/>
    </row>
    <row r="116" spans="1:7" x14ac:dyDescent="0.25">
      <c r="A116" s="145" t="s">
        <v>626</v>
      </c>
      <c r="B116" s="166"/>
      <c r="C116" s="179"/>
      <c r="D116" s="179"/>
      <c r="E116" s="179"/>
      <c r="F116" s="179"/>
      <c r="G116" s="145"/>
    </row>
    <row r="117" spans="1:7" x14ac:dyDescent="0.25">
      <c r="A117" s="145" t="s">
        <v>627</v>
      </c>
      <c r="B117" s="166"/>
      <c r="C117" s="179"/>
      <c r="D117" s="179"/>
      <c r="E117" s="179"/>
      <c r="F117" s="179"/>
      <c r="G117" s="145"/>
    </row>
    <row r="118" spans="1:7" x14ac:dyDescent="0.25">
      <c r="A118" s="145" t="s">
        <v>628</v>
      </c>
      <c r="B118" s="166"/>
      <c r="C118" s="179"/>
      <c r="D118" s="179"/>
      <c r="E118" s="179"/>
      <c r="F118" s="179"/>
      <c r="G118" s="145"/>
    </row>
    <row r="119" spans="1:7" x14ac:dyDescent="0.25">
      <c r="A119" s="145" t="s">
        <v>629</v>
      </c>
      <c r="B119" s="166"/>
      <c r="C119" s="179"/>
      <c r="D119" s="179"/>
      <c r="E119" s="179"/>
      <c r="F119" s="179"/>
      <c r="G119" s="145"/>
    </row>
    <row r="120" spans="1:7" x14ac:dyDescent="0.25">
      <c r="A120" s="145" t="s">
        <v>630</v>
      </c>
      <c r="B120" s="166"/>
      <c r="C120" s="179"/>
      <c r="D120" s="179"/>
      <c r="E120" s="179"/>
      <c r="F120" s="179"/>
      <c r="G120" s="145"/>
    </row>
    <row r="121" spans="1:7" x14ac:dyDescent="0.25">
      <c r="A121" s="145" t="s">
        <v>631</v>
      </c>
      <c r="B121" s="166"/>
      <c r="C121" s="179"/>
      <c r="D121" s="179"/>
      <c r="E121" s="179"/>
      <c r="F121" s="179"/>
      <c r="G121" s="145"/>
    </row>
    <row r="122" spans="1:7" x14ac:dyDescent="0.25">
      <c r="A122" s="145" t="s">
        <v>632</v>
      </c>
      <c r="B122" s="166"/>
      <c r="C122" s="179"/>
      <c r="D122" s="179"/>
      <c r="E122" s="179"/>
      <c r="F122" s="179"/>
      <c r="G122" s="145"/>
    </row>
    <row r="123" spans="1:7" x14ac:dyDescent="0.25">
      <c r="A123" s="145" t="s">
        <v>633</v>
      </c>
      <c r="B123" s="166"/>
      <c r="C123" s="179"/>
      <c r="D123" s="179"/>
      <c r="E123" s="179"/>
      <c r="F123" s="179"/>
      <c r="G123" s="145"/>
    </row>
    <row r="124" spans="1:7" x14ac:dyDescent="0.25">
      <c r="A124" s="145" t="s">
        <v>634</v>
      </c>
      <c r="B124" s="166"/>
      <c r="C124" s="179"/>
      <c r="D124" s="179"/>
      <c r="E124" s="179"/>
      <c r="F124" s="179"/>
      <c r="G124" s="145"/>
    </row>
    <row r="125" spans="1:7" x14ac:dyDescent="0.25">
      <c r="A125" s="145" t="s">
        <v>635</v>
      </c>
      <c r="B125" s="166"/>
      <c r="C125" s="179"/>
      <c r="D125" s="179"/>
      <c r="E125" s="179"/>
      <c r="F125" s="179"/>
      <c r="G125" s="145"/>
    </row>
    <row r="126" spans="1:7" x14ac:dyDescent="0.25">
      <c r="A126" s="145" t="s">
        <v>636</v>
      </c>
      <c r="B126" s="166"/>
      <c r="C126" s="179"/>
      <c r="D126" s="179"/>
      <c r="E126" s="179"/>
      <c r="F126" s="179"/>
      <c r="G126" s="145"/>
    </row>
    <row r="127" spans="1:7" x14ac:dyDescent="0.25">
      <c r="A127" s="145" t="s">
        <v>637</v>
      </c>
      <c r="B127" s="166"/>
      <c r="C127" s="179"/>
      <c r="D127" s="179"/>
      <c r="E127" s="179"/>
      <c r="F127" s="179"/>
      <c r="G127" s="145"/>
    </row>
    <row r="128" spans="1:7" x14ac:dyDescent="0.25">
      <c r="A128" s="145" t="s">
        <v>638</v>
      </c>
      <c r="B128" s="166"/>
      <c r="C128" s="179"/>
      <c r="D128" s="179"/>
      <c r="E128" s="179"/>
      <c r="F128" s="179"/>
      <c r="G128" s="145"/>
    </row>
    <row r="129" spans="1:7" x14ac:dyDescent="0.25">
      <c r="A129" s="145" t="s">
        <v>639</v>
      </c>
      <c r="B129" s="166"/>
      <c r="C129" s="179"/>
      <c r="D129" s="179"/>
      <c r="E129" s="179"/>
      <c r="F129" s="179"/>
      <c r="G129" s="145"/>
    </row>
    <row r="130" spans="1:7" x14ac:dyDescent="0.25">
      <c r="A130" s="145" t="s">
        <v>1436</v>
      </c>
      <c r="B130" s="166"/>
      <c r="C130" s="179"/>
      <c r="D130" s="179"/>
      <c r="E130" s="179"/>
      <c r="F130" s="179"/>
      <c r="G130" s="145"/>
    </row>
    <row r="131" spans="1:7" x14ac:dyDescent="0.25">
      <c r="A131" s="145" t="s">
        <v>1437</v>
      </c>
      <c r="B131" s="166"/>
      <c r="C131" s="179"/>
      <c r="D131" s="179"/>
      <c r="E131" s="179"/>
      <c r="F131" s="179"/>
      <c r="G131" s="145"/>
    </row>
    <row r="132" spans="1:7" x14ac:dyDescent="0.25">
      <c r="A132" s="145" t="s">
        <v>1438</v>
      </c>
      <c r="B132" s="166"/>
      <c r="C132" s="179"/>
      <c r="D132" s="179"/>
      <c r="E132" s="179"/>
      <c r="F132" s="179"/>
      <c r="G132" s="145"/>
    </row>
    <row r="133" spans="1:7" x14ac:dyDescent="0.25">
      <c r="A133" s="145" t="s">
        <v>1439</v>
      </c>
      <c r="B133" s="166"/>
      <c r="C133" s="179"/>
      <c r="D133" s="179"/>
      <c r="E133" s="179"/>
      <c r="F133" s="179"/>
      <c r="G133" s="145"/>
    </row>
    <row r="134" spans="1:7" x14ac:dyDescent="0.25">
      <c r="A134" s="145" t="s">
        <v>1440</v>
      </c>
      <c r="B134" s="166"/>
      <c r="C134" s="179"/>
      <c r="D134" s="179"/>
      <c r="E134" s="179"/>
      <c r="F134" s="179"/>
      <c r="G134" s="145"/>
    </row>
    <row r="135" spans="1:7" x14ac:dyDescent="0.25">
      <c r="A135" s="145" t="s">
        <v>1441</v>
      </c>
      <c r="B135" s="166"/>
      <c r="C135" s="179"/>
      <c r="D135" s="179"/>
      <c r="E135" s="179"/>
      <c r="F135" s="179"/>
      <c r="G135" s="145"/>
    </row>
    <row r="136" spans="1:7" x14ac:dyDescent="0.25">
      <c r="A136" s="145" t="s">
        <v>1442</v>
      </c>
      <c r="B136" s="166"/>
      <c r="C136" s="179"/>
      <c r="D136" s="179"/>
      <c r="E136" s="179"/>
      <c r="F136" s="179"/>
      <c r="G136" s="145"/>
    </row>
    <row r="137" spans="1:7" x14ac:dyDescent="0.25">
      <c r="A137" s="145" t="s">
        <v>1443</v>
      </c>
      <c r="B137" s="166"/>
      <c r="C137" s="179"/>
      <c r="D137" s="179"/>
      <c r="E137" s="179"/>
      <c r="F137" s="179"/>
      <c r="G137" s="145"/>
    </row>
    <row r="138" spans="1:7" x14ac:dyDescent="0.25">
      <c r="A138" s="145" t="s">
        <v>1444</v>
      </c>
      <c r="B138" s="166"/>
      <c r="C138" s="179"/>
      <c r="D138" s="179"/>
      <c r="E138" s="179"/>
      <c r="F138" s="179"/>
      <c r="G138" s="145"/>
    </row>
    <row r="139" spans="1:7" x14ac:dyDescent="0.25">
      <c r="A139" s="145" t="s">
        <v>1445</v>
      </c>
      <c r="B139" s="166"/>
      <c r="C139" s="179"/>
      <c r="D139" s="179"/>
      <c r="E139" s="179"/>
      <c r="F139" s="179"/>
      <c r="G139" s="145"/>
    </row>
    <row r="140" spans="1:7" x14ac:dyDescent="0.25">
      <c r="A140" s="145" t="s">
        <v>1446</v>
      </c>
      <c r="B140" s="166"/>
      <c r="C140" s="179"/>
      <c r="D140" s="179"/>
      <c r="E140" s="179"/>
      <c r="F140" s="179"/>
      <c r="G140" s="145"/>
    </row>
    <row r="141" spans="1:7" x14ac:dyDescent="0.25">
      <c r="A141" s="145" t="s">
        <v>1447</v>
      </c>
      <c r="B141" s="166"/>
      <c r="C141" s="179"/>
      <c r="D141" s="179"/>
      <c r="E141" s="179"/>
      <c r="F141" s="179"/>
      <c r="G141" s="145"/>
    </row>
    <row r="142" spans="1:7" x14ac:dyDescent="0.25">
      <c r="A142" s="145" t="s">
        <v>1448</v>
      </c>
      <c r="B142" s="166"/>
      <c r="C142" s="179"/>
      <c r="D142" s="179"/>
      <c r="E142" s="179"/>
      <c r="F142" s="179"/>
      <c r="G142" s="145"/>
    </row>
    <row r="143" spans="1:7" x14ac:dyDescent="0.25">
      <c r="A143" s="145" t="s">
        <v>1449</v>
      </c>
      <c r="B143" s="166"/>
      <c r="C143" s="179"/>
      <c r="D143" s="179"/>
      <c r="E143" s="179"/>
      <c r="F143" s="179"/>
      <c r="G143" s="145"/>
    </row>
    <row r="144" spans="1:7" x14ac:dyDescent="0.25">
      <c r="A144" s="145" t="s">
        <v>1450</v>
      </c>
      <c r="B144" s="166"/>
      <c r="C144" s="179"/>
      <c r="D144" s="179"/>
      <c r="E144" s="179"/>
      <c r="F144" s="179"/>
      <c r="G144" s="145"/>
    </row>
    <row r="145" spans="1:7" x14ac:dyDescent="0.25">
      <c r="A145" s="145" t="s">
        <v>1451</v>
      </c>
      <c r="B145" s="166"/>
      <c r="C145" s="179"/>
      <c r="D145" s="179"/>
      <c r="E145" s="179"/>
      <c r="F145" s="179"/>
      <c r="G145" s="145"/>
    </row>
    <row r="146" spans="1:7" x14ac:dyDescent="0.25">
      <c r="A146" s="145" t="s">
        <v>1452</v>
      </c>
      <c r="B146" s="166"/>
      <c r="C146" s="179"/>
      <c r="D146" s="179"/>
      <c r="E146" s="179"/>
      <c r="F146" s="179"/>
      <c r="G146" s="145"/>
    </row>
    <row r="147" spans="1:7" x14ac:dyDescent="0.25">
      <c r="A147" s="145" t="s">
        <v>1453</v>
      </c>
      <c r="B147" s="166"/>
      <c r="C147" s="179"/>
      <c r="D147" s="179"/>
      <c r="E147" s="179"/>
      <c r="F147" s="179"/>
      <c r="G147" s="145"/>
    </row>
    <row r="148" spans="1:7" x14ac:dyDescent="0.25">
      <c r="A148" s="145" t="s">
        <v>1454</v>
      </c>
      <c r="B148" s="166"/>
      <c r="C148" s="179"/>
      <c r="D148" s="179"/>
      <c r="E148" s="179"/>
      <c r="F148" s="179"/>
      <c r="G148" s="145"/>
    </row>
    <row r="149" spans="1:7" ht="15" customHeight="1" x14ac:dyDescent="0.25">
      <c r="A149" s="156"/>
      <c r="B149" s="157" t="s">
        <v>640</v>
      </c>
      <c r="C149" s="156" t="s">
        <v>516</v>
      </c>
      <c r="D149" s="156" t="s">
        <v>517</v>
      </c>
      <c r="E149" s="163"/>
      <c r="F149" s="158" t="s">
        <v>484</v>
      </c>
      <c r="G149" s="158"/>
    </row>
    <row r="150" spans="1:7" x14ac:dyDescent="0.25">
      <c r="A150" s="145" t="s">
        <v>641</v>
      </c>
      <c r="B150" s="145" t="s">
        <v>642</v>
      </c>
      <c r="C150" s="234">
        <f>[6]mortgage!$B$2</f>
        <v>0.9963870620865084</v>
      </c>
      <c r="D150" s="179"/>
      <c r="E150" s="180"/>
      <c r="F150" s="179"/>
    </row>
    <row r="151" spans="1:7" x14ac:dyDescent="0.25">
      <c r="A151" s="145" t="s">
        <v>643</v>
      </c>
      <c r="B151" s="145" t="s">
        <v>644</v>
      </c>
      <c r="C151" s="234">
        <f>1-C150</f>
        <v>3.6129379134915984E-3</v>
      </c>
      <c r="D151" s="179"/>
      <c r="E151" s="180"/>
      <c r="F151" s="179"/>
    </row>
    <row r="152" spans="1:7" x14ac:dyDescent="0.25">
      <c r="A152" s="145" t="s">
        <v>645</v>
      </c>
      <c r="B152" s="145" t="s">
        <v>147</v>
      </c>
      <c r="C152" s="234">
        <v>0</v>
      </c>
      <c r="D152" s="179"/>
      <c r="E152" s="180"/>
      <c r="F152" s="179"/>
    </row>
    <row r="153" spans="1:7" outlineLevel="1" x14ac:dyDescent="0.25">
      <c r="A153" s="145" t="s">
        <v>646</v>
      </c>
      <c r="C153" s="179"/>
      <c r="D153" s="179"/>
      <c r="E153" s="180"/>
      <c r="F153" s="179"/>
    </row>
    <row r="154" spans="1:7" outlineLevel="1" x14ac:dyDescent="0.25">
      <c r="A154" s="145" t="s">
        <v>647</v>
      </c>
      <c r="C154" s="179"/>
      <c r="D154" s="179"/>
      <c r="E154" s="180"/>
      <c r="F154" s="179"/>
    </row>
    <row r="155" spans="1:7" outlineLevel="1" x14ac:dyDescent="0.25">
      <c r="A155" s="145" t="s">
        <v>648</v>
      </c>
      <c r="C155" s="179"/>
      <c r="D155" s="179"/>
      <c r="E155" s="180"/>
      <c r="F155" s="179"/>
    </row>
    <row r="156" spans="1:7" outlineLevel="1" x14ac:dyDescent="0.25">
      <c r="A156" s="145" t="s">
        <v>649</v>
      </c>
      <c r="C156" s="179"/>
      <c r="D156" s="179"/>
      <c r="E156" s="180"/>
      <c r="F156" s="179"/>
    </row>
    <row r="157" spans="1:7" outlineLevel="1" x14ac:dyDescent="0.25">
      <c r="A157" s="145" t="s">
        <v>650</v>
      </c>
      <c r="C157" s="179"/>
      <c r="D157" s="179"/>
      <c r="E157" s="180"/>
      <c r="F157" s="179"/>
    </row>
    <row r="158" spans="1:7" outlineLevel="1" x14ac:dyDescent="0.25">
      <c r="A158" s="145" t="s">
        <v>651</v>
      </c>
      <c r="C158" s="179"/>
      <c r="D158" s="179"/>
      <c r="E158" s="180"/>
      <c r="F158" s="179"/>
    </row>
    <row r="159" spans="1:7" ht="15" customHeight="1" x14ac:dyDescent="0.25">
      <c r="A159" s="156"/>
      <c r="B159" s="157" t="s">
        <v>652</v>
      </c>
      <c r="C159" s="156" t="s">
        <v>516</v>
      </c>
      <c r="D159" s="156" t="s">
        <v>517</v>
      </c>
      <c r="E159" s="163"/>
      <c r="F159" s="158" t="s">
        <v>484</v>
      </c>
      <c r="G159" s="158"/>
    </row>
    <row r="160" spans="1:7" x14ac:dyDescent="0.25">
      <c r="A160" s="145" t="s">
        <v>653</v>
      </c>
      <c r="B160" s="145" t="s">
        <v>654</v>
      </c>
      <c r="C160" s="234">
        <f>[7]ECBC_2!$C$3/SUM([7]ECBC_2!$C$2:$C$3)</f>
        <v>1.2233012070709459E-3</v>
      </c>
      <c r="D160" s="179"/>
      <c r="E160" s="180"/>
      <c r="F160" s="179">
        <f>C160</f>
        <v>1.2233012070709459E-3</v>
      </c>
    </row>
    <row r="161" spans="1:7" x14ac:dyDescent="0.25">
      <c r="A161" s="145" t="s">
        <v>655</v>
      </c>
      <c r="B161" s="145" t="s">
        <v>656</v>
      </c>
      <c r="C161" s="234">
        <f>SUMIFS([7]ECBC_2!$C$2:$C$34,[7]ECBC_2!$B$2:$B$34,B161)/SUMIF([7]ECBC_2!$A$2:$A$34,1,[7]ECBC_2!$C$2:$C$34)</f>
        <v>0.99877669879292907</v>
      </c>
      <c r="D161" s="179"/>
      <c r="E161" s="180"/>
      <c r="F161" s="234">
        <f t="shared" ref="F161:F162" si="2">C161</f>
        <v>0.99877669879292907</v>
      </c>
    </row>
    <row r="162" spans="1:7" x14ac:dyDescent="0.25">
      <c r="A162" s="145" t="s">
        <v>657</v>
      </c>
      <c r="B162" s="145" t="s">
        <v>147</v>
      </c>
      <c r="C162" s="234"/>
      <c r="D162" s="179"/>
      <c r="E162" s="180"/>
      <c r="F162" s="234">
        <f t="shared" si="2"/>
        <v>0</v>
      </c>
    </row>
    <row r="163" spans="1:7" outlineLevel="1" x14ac:dyDescent="0.25">
      <c r="A163" s="145" t="s">
        <v>658</v>
      </c>
      <c r="E163" s="141"/>
    </row>
    <row r="164" spans="1:7" outlineLevel="1" x14ac:dyDescent="0.25">
      <c r="A164" s="145" t="s">
        <v>659</v>
      </c>
      <c r="E164" s="141"/>
    </row>
    <row r="165" spans="1:7" outlineLevel="1" x14ac:dyDescent="0.25">
      <c r="A165" s="145" t="s">
        <v>660</v>
      </c>
      <c r="E165" s="141"/>
    </row>
    <row r="166" spans="1:7" outlineLevel="1" x14ac:dyDescent="0.25">
      <c r="A166" s="145" t="s">
        <v>661</v>
      </c>
      <c r="E166" s="141"/>
    </row>
    <row r="167" spans="1:7" outlineLevel="1" x14ac:dyDescent="0.25">
      <c r="A167" s="145" t="s">
        <v>662</v>
      </c>
      <c r="E167" s="141"/>
    </row>
    <row r="168" spans="1:7" outlineLevel="1" x14ac:dyDescent="0.25">
      <c r="A168" s="145" t="s">
        <v>663</v>
      </c>
      <c r="E168" s="141"/>
    </row>
    <row r="169" spans="1:7" ht="15" customHeight="1" x14ac:dyDescent="0.25">
      <c r="A169" s="156"/>
      <c r="B169" s="157" t="s">
        <v>664</v>
      </c>
      <c r="C169" s="156" t="s">
        <v>516</v>
      </c>
      <c r="D169" s="156" t="s">
        <v>517</v>
      </c>
      <c r="E169" s="163"/>
      <c r="F169" s="158" t="s">
        <v>484</v>
      </c>
      <c r="G169" s="158"/>
    </row>
    <row r="170" spans="1:7" x14ac:dyDescent="0.25">
      <c r="A170" s="145" t="s">
        <v>665</v>
      </c>
      <c r="B170" s="167" t="s">
        <v>666</v>
      </c>
      <c r="C170" s="234">
        <f>'[1]Investor Report'!C223/'[1]Investor Report'!$C$228</f>
        <v>4.0731888041406171E-2</v>
      </c>
      <c r="D170" s="179"/>
      <c r="E170" s="180"/>
      <c r="F170" s="179">
        <f>C170</f>
        <v>4.0731888041406171E-2</v>
      </c>
    </row>
    <row r="171" spans="1:7" x14ac:dyDescent="0.25">
      <c r="A171" s="145" t="s">
        <v>667</v>
      </c>
      <c r="B171" s="167" t="s">
        <v>668</v>
      </c>
      <c r="C171" s="234">
        <f>'[1]Investor Report'!C224/'[1]Investor Report'!$C$228</f>
        <v>9.0223310390667583E-2</v>
      </c>
      <c r="D171" s="179"/>
      <c r="E171" s="180"/>
      <c r="F171" s="234">
        <f t="shared" ref="F171:F174" si="3">C171</f>
        <v>9.0223310390667583E-2</v>
      </c>
    </row>
    <row r="172" spans="1:7" x14ac:dyDescent="0.25">
      <c r="A172" s="145" t="s">
        <v>669</v>
      </c>
      <c r="B172" s="167" t="s">
        <v>670</v>
      </c>
      <c r="C172" s="234">
        <f>'[1]Investor Report'!C225/'[1]Investor Report'!$C$228</f>
        <v>0.12307427217050186</v>
      </c>
      <c r="D172" s="179"/>
      <c r="E172" s="179"/>
      <c r="F172" s="234">
        <f t="shared" si="3"/>
        <v>0.12307427217050186</v>
      </c>
    </row>
    <row r="173" spans="1:7" x14ac:dyDescent="0.25">
      <c r="A173" s="145" t="s">
        <v>671</v>
      </c>
      <c r="B173" s="167" t="s">
        <v>672</v>
      </c>
      <c r="C173" s="234">
        <f>'[1]Investor Report'!C226/'[1]Investor Report'!$C$228</f>
        <v>0.27626718113133186</v>
      </c>
      <c r="D173" s="179"/>
      <c r="E173" s="179"/>
      <c r="F173" s="234">
        <f t="shared" si="3"/>
        <v>0.27626718113133186</v>
      </c>
    </row>
    <row r="174" spans="1:7" x14ac:dyDescent="0.25">
      <c r="A174" s="145" t="s">
        <v>673</v>
      </c>
      <c r="B174" s="167" t="s">
        <v>674</v>
      </c>
      <c r="C174" s="234">
        <f>'[1]Investor Report'!C227/'[1]Investor Report'!$C$228</f>
        <v>0.46970334826609267</v>
      </c>
      <c r="D174" s="179"/>
      <c r="E174" s="179"/>
      <c r="F174" s="234">
        <f t="shared" si="3"/>
        <v>0.46970334826609267</v>
      </c>
    </row>
    <row r="175" spans="1:7" outlineLevel="1" x14ac:dyDescent="0.25">
      <c r="A175" s="145" t="s">
        <v>675</v>
      </c>
      <c r="B175" s="164"/>
      <c r="C175" s="179"/>
      <c r="D175" s="179"/>
      <c r="E175" s="179"/>
      <c r="F175" s="179"/>
    </row>
    <row r="176" spans="1:7" outlineLevel="1" x14ac:dyDescent="0.25">
      <c r="A176" s="145" t="s">
        <v>676</v>
      </c>
      <c r="B176" s="164"/>
      <c r="C176" s="179"/>
      <c r="D176" s="179"/>
      <c r="E176" s="179"/>
      <c r="F176" s="179"/>
    </row>
    <row r="177" spans="1:7" outlineLevel="1" x14ac:dyDescent="0.25">
      <c r="A177" s="145" t="s">
        <v>677</v>
      </c>
      <c r="B177" s="167"/>
      <c r="C177" s="179"/>
      <c r="D177" s="179"/>
      <c r="E177" s="179"/>
      <c r="F177" s="179"/>
    </row>
    <row r="178" spans="1:7" outlineLevel="1" x14ac:dyDescent="0.25">
      <c r="A178" s="145" t="s">
        <v>678</v>
      </c>
      <c r="B178" s="167"/>
      <c r="C178" s="179"/>
      <c r="D178" s="179"/>
      <c r="E178" s="179"/>
      <c r="F178" s="179"/>
    </row>
    <row r="179" spans="1:7" ht="15" customHeight="1" x14ac:dyDescent="0.25">
      <c r="A179" s="156"/>
      <c r="B179" s="157" t="s">
        <v>679</v>
      </c>
      <c r="C179" s="156" t="s">
        <v>516</v>
      </c>
      <c r="D179" s="156" t="s">
        <v>517</v>
      </c>
      <c r="E179" s="163"/>
      <c r="F179" s="158" t="s">
        <v>484</v>
      </c>
      <c r="G179" s="158"/>
    </row>
    <row r="180" spans="1:7" x14ac:dyDescent="0.25">
      <c r="A180" s="145" t="s">
        <v>680</v>
      </c>
      <c r="B180" s="145" t="s">
        <v>681</v>
      </c>
      <c r="C180" s="179">
        <v>0</v>
      </c>
      <c r="D180" s="179"/>
      <c r="E180" s="180"/>
      <c r="F180" s="179">
        <f>C180</f>
        <v>0</v>
      </c>
    </row>
    <row r="181" spans="1:7" outlineLevel="1" x14ac:dyDescent="0.25">
      <c r="A181" s="145" t="s">
        <v>682</v>
      </c>
      <c r="B181" s="168"/>
      <c r="C181" s="179"/>
      <c r="D181" s="179"/>
      <c r="E181" s="180"/>
      <c r="F181" s="179"/>
    </row>
    <row r="182" spans="1:7" outlineLevel="1" x14ac:dyDescent="0.25">
      <c r="A182" s="145" t="s">
        <v>683</v>
      </c>
      <c r="B182" s="168"/>
      <c r="C182" s="179"/>
      <c r="D182" s="179"/>
      <c r="E182" s="180"/>
      <c r="F182" s="179"/>
    </row>
    <row r="183" spans="1:7" outlineLevel="1" x14ac:dyDescent="0.25">
      <c r="A183" s="145" t="s">
        <v>684</v>
      </c>
      <c r="B183" s="168"/>
      <c r="C183" s="179"/>
      <c r="D183" s="179"/>
      <c r="E183" s="180"/>
      <c r="F183" s="179"/>
    </row>
    <row r="184" spans="1:7" outlineLevel="1" x14ac:dyDescent="0.25">
      <c r="A184" s="145" t="s">
        <v>685</v>
      </c>
      <c r="B184" s="168"/>
      <c r="C184" s="179"/>
      <c r="D184" s="179"/>
      <c r="E184" s="180"/>
      <c r="F184" s="179"/>
    </row>
    <row r="185" spans="1:7" ht="18.75" x14ac:dyDescent="0.25">
      <c r="A185" s="169"/>
      <c r="B185" s="170" t="s">
        <v>481</v>
      </c>
      <c r="C185" s="169"/>
      <c r="D185" s="169"/>
      <c r="E185" s="169"/>
      <c r="F185" s="171"/>
      <c r="G185" s="171"/>
    </row>
    <row r="186" spans="1:7" ht="15" customHeight="1" x14ac:dyDescent="0.25">
      <c r="A186" s="156"/>
      <c r="B186" s="157" t="s">
        <v>686</v>
      </c>
      <c r="C186" s="156" t="s">
        <v>687</v>
      </c>
      <c r="D186" s="156" t="s">
        <v>688</v>
      </c>
      <c r="E186" s="163"/>
      <c r="F186" s="156" t="s">
        <v>516</v>
      </c>
      <c r="G186" s="156" t="s">
        <v>689</v>
      </c>
    </row>
    <row r="187" spans="1:7" x14ac:dyDescent="0.25">
      <c r="A187" s="145" t="s">
        <v>690</v>
      </c>
      <c r="B187" s="166" t="s">
        <v>691</v>
      </c>
      <c r="C187" s="222">
        <f>'[1]Investor Report'!$C$13/1000</f>
        <v>55.165911385856624</v>
      </c>
      <c r="D187" s="223">
        <f>'[1]Investor Report'!$C$11</f>
        <v>210332</v>
      </c>
      <c r="E187" s="172"/>
      <c r="F187" s="173"/>
      <c r="G187" s="173"/>
    </row>
    <row r="188" spans="1:7" x14ac:dyDescent="0.25">
      <c r="A188" s="172"/>
      <c r="B188" s="174"/>
      <c r="C188" s="172"/>
      <c r="D188" s="172"/>
      <c r="E188" s="172"/>
      <c r="F188" s="173"/>
      <c r="G188" s="173"/>
    </row>
    <row r="189" spans="1:7" x14ac:dyDescent="0.25">
      <c r="B189" s="166" t="s">
        <v>692</v>
      </c>
      <c r="C189" s="172"/>
      <c r="D189" s="172"/>
      <c r="E189" s="172"/>
      <c r="F189" s="173"/>
      <c r="G189" s="173"/>
    </row>
    <row r="190" spans="1:7" x14ac:dyDescent="0.25">
      <c r="A190" s="145" t="s">
        <v>693</v>
      </c>
      <c r="B190" s="166" t="s">
        <v>1971</v>
      </c>
      <c r="C190" s="222">
        <f>VLOOKUP("0-200k€",[7]ECBC_1!$A$2:$C$32,3,FALSE)/1000000</f>
        <v>10834.361806339901</v>
      </c>
      <c r="D190" s="223">
        <f>VLOOKUP("0-200k€",[7]ECBC_1!$A$2:$C$32,2,FALSE)</f>
        <v>207334</v>
      </c>
      <c r="E190" s="172"/>
      <c r="F190" s="207">
        <f>IF($C$214=0,"",IF(C190="[for completion]","",IF(C190="","",C190/$C$214)))</f>
        <v>0.93374262692927235</v>
      </c>
      <c r="G190" s="207">
        <f>IF($D$214=0,"",IF(D190="[for completion]","",IF(D190="","",D190/$D$214)))</f>
        <v>0.98574634387539695</v>
      </c>
    </row>
    <row r="191" spans="1:7" x14ac:dyDescent="0.25">
      <c r="A191" s="145" t="s">
        <v>694</v>
      </c>
      <c r="B191" s="166" t="s">
        <v>1972</v>
      </c>
      <c r="C191" s="222">
        <f>VLOOKUP("200-400k€",[7]ECBC_1!$A$2:$C$32,3,FALSE)/1000000</f>
        <v>725.33495466999921</v>
      </c>
      <c r="D191" s="223">
        <f>VLOOKUP("200-400k€",[7]ECBC_1!$A$2:$C$32,2,FALSE)</f>
        <v>2900</v>
      </c>
      <c r="E191" s="172"/>
      <c r="F191" s="207">
        <f t="shared" ref="F191:F213" si="4">IF($C$214=0,"",IF(C191="[for completion]","",IF(C191="","",C191/$C$214)))</f>
        <v>6.2511865311796283E-2</v>
      </c>
      <c r="G191" s="207">
        <f t="shared" ref="G191:G213" si="5">IF($D$214=0,"",IF(D191="[for completion]","",IF(D191="","",D191/$D$214)))</f>
        <v>1.3787726071163684E-2</v>
      </c>
    </row>
    <row r="192" spans="1:7" x14ac:dyDescent="0.25">
      <c r="A192" s="145" t="s">
        <v>695</v>
      </c>
      <c r="B192" s="166" t="s">
        <v>1973</v>
      </c>
      <c r="C192" s="222">
        <f>VLOOKUP("400-600k€",[7]ECBC_1!$A$2:$C$32,3,FALSE)/1000000</f>
        <v>43.45971260000001</v>
      </c>
      <c r="D192" s="223">
        <f>VLOOKUP("400-600k€",[7]ECBC_1!$A$2:$C$32,2,FALSE)</f>
        <v>98</v>
      </c>
      <c r="E192" s="172"/>
      <c r="F192" s="207">
        <f t="shared" si="4"/>
        <v>3.7455077589313161E-3</v>
      </c>
      <c r="G192" s="207">
        <f t="shared" si="5"/>
        <v>4.659300534393245E-4</v>
      </c>
    </row>
    <row r="193" spans="1:7" x14ac:dyDescent="0.25">
      <c r="A193" s="145" t="s">
        <v>696</v>
      </c>
      <c r="B193" s="166" t="s">
        <v>1974</v>
      </c>
      <c r="C193" s="208"/>
      <c r="D193" s="211"/>
      <c r="E193" s="172"/>
      <c r="F193" s="207" t="str">
        <f t="shared" si="4"/>
        <v/>
      </c>
      <c r="G193" s="207" t="str">
        <f t="shared" si="5"/>
        <v/>
      </c>
    </row>
    <row r="194" spans="1:7" x14ac:dyDescent="0.25">
      <c r="A194" s="145" t="s">
        <v>697</v>
      </c>
      <c r="B194" s="166" t="s">
        <v>1975</v>
      </c>
      <c r="C194" s="208"/>
      <c r="D194" s="211"/>
      <c r="E194" s="172"/>
      <c r="F194" s="207" t="str">
        <f t="shared" si="4"/>
        <v/>
      </c>
      <c r="G194" s="207" t="str">
        <f t="shared" si="5"/>
        <v/>
      </c>
    </row>
    <row r="195" spans="1:7" x14ac:dyDescent="0.25">
      <c r="A195" s="145" t="s">
        <v>698</v>
      </c>
      <c r="B195" s="166" t="s">
        <v>1976</v>
      </c>
      <c r="C195" s="208"/>
      <c r="D195" s="211"/>
      <c r="E195" s="172"/>
      <c r="F195" s="207" t="str">
        <f t="shared" si="4"/>
        <v/>
      </c>
      <c r="G195" s="207" t="str">
        <f t="shared" si="5"/>
        <v/>
      </c>
    </row>
    <row r="196" spans="1:7" x14ac:dyDescent="0.25">
      <c r="A196" s="145" t="s">
        <v>699</v>
      </c>
      <c r="B196" s="166"/>
      <c r="C196" s="208"/>
      <c r="D196" s="211"/>
      <c r="E196" s="172"/>
      <c r="F196" s="207" t="str">
        <f t="shared" si="4"/>
        <v/>
      </c>
      <c r="G196" s="207" t="str">
        <f t="shared" si="5"/>
        <v/>
      </c>
    </row>
    <row r="197" spans="1:7" x14ac:dyDescent="0.25">
      <c r="A197" s="145" t="s">
        <v>700</v>
      </c>
      <c r="B197" s="166"/>
      <c r="C197" s="208"/>
      <c r="D197" s="211"/>
      <c r="E197" s="172"/>
      <c r="F197" s="207" t="str">
        <f t="shared" si="4"/>
        <v/>
      </c>
      <c r="G197" s="207" t="str">
        <f t="shared" si="5"/>
        <v/>
      </c>
    </row>
    <row r="198" spans="1:7" x14ac:dyDescent="0.25">
      <c r="A198" s="145" t="s">
        <v>701</v>
      </c>
      <c r="B198" s="166"/>
      <c r="C198" s="208"/>
      <c r="D198" s="211"/>
      <c r="E198" s="172"/>
      <c r="F198" s="207" t="str">
        <f t="shared" si="4"/>
        <v/>
      </c>
      <c r="G198" s="207" t="str">
        <f t="shared" si="5"/>
        <v/>
      </c>
    </row>
    <row r="199" spans="1:7" x14ac:dyDescent="0.25">
      <c r="A199" s="145" t="s">
        <v>702</v>
      </c>
      <c r="B199" s="166"/>
      <c r="C199" s="208"/>
      <c r="D199" s="211"/>
      <c r="E199" s="166"/>
      <c r="F199" s="207" t="str">
        <f t="shared" si="4"/>
        <v/>
      </c>
      <c r="G199" s="207" t="str">
        <f t="shared" si="5"/>
        <v/>
      </c>
    </row>
    <row r="200" spans="1:7" x14ac:dyDescent="0.25">
      <c r="A200" s="145" t="s">
        <v>703</v>
      </c>
      <c r="B200" s="166"/>
      <c r="C200" s="208"/>
      <c r="D200" s="211"/>
      <c r="E200" s="166"/>
      <c r="F200" s="207" t="str">
        <f t="shared" si="4"/>
        <v/>
      </c>
      <c r="G200" s="207" t="str">
        <f t="shared" si="5"/>
        <v/>
      </c>
    </row>
    <row r="201" spans="1:7" x14ac:dyDescent="0.25">
      <c r="A201" s="145" t="s">
        <v>704</v>
      </c>
      <c r="B201" s="166"/>
      <c r="C201" s="208"/>
      <c r="D201" s="211"/>
      <c r="E201" s="166"/>
      <c r="F201" s="207" t="str">
        <f t="shared" si="4"/>
        <v/>
      </c>
      <c r="G201" s="207" t="str">
        <f t="shared" si="5"/>
        <v/>
      </c>
    </row>
    <row r="202" spans="1:7" x14ac:dyDescent="0.25">
      <c r="A202" s="145" t="s">
        <v>705</v>
      </c>
      <c r="B202" s="166"/>
      <c r="C202" s="208"/>
      <c r="D202" s="211"/>
      <c r="E202" s="166"/>
      <c r="F202" s="207" t="str">
        <f t="shared" si="4"/>
        <v/>
      </c>
      <c r="G202" s="207" t="str">
        <f t="shared" si="5"/>
        <v/>
      </c>
    </row>
    <row r="203" spans="1:7" x14ac:dyDescent="0.25">
      <c r="A203" s="145" t="s">
        <v>706</v>
      </c>
      <c r="B203" s="166"/>
      <c r="C203" s="208"/>
      <c r="D203" s="211"/>
      <c r="E203" s="166"/>
      <c r="F203" s="207" t="str">
        <f t="shared" si="4"/>
        <v/>
      </c>
      <c r="G203" s="207" t="str">
        <f t="shared" si="5"/>
        <v/>
      </c>
    </row>
    <row r="204" spans="1:7" x14ac:dyDescent="0.25">
      <c r="A204" s="145" t="s">
        <v>707</v>
      </c>
      <c r="B204" s="166"/>
      <c r="C204" s="208"/>
      <c r="D204" s="211"/>
      <c r="E204" s="166"/>
      <c r="F204" s="207" t="str">
        <f t="shared" si="4"/>
        <v/>
      </c>
      <c r="G204" s="207" t="str">
        <f t="shared" si="5"/>
        <v/>
      </c>
    </row>
    <row r="205" spans="1:7" x14ac:dyDescent="0.25">
      <c r="A205" s="145" t="s">
        <v>708</v>
      </c>
      <c r="B205" s="166"/>
      <c r="C205" s="208"/>
      <c r="D205" s="211"/>
      <c r="F205" s="207" t="str">
        <f t="shared" si="4"/>
        <v/>
      </c>
      <c r="G205" s="207" t="str">
        <f t="shared" si="5"/>
        <v/>
      </c>
    </row>
    <row r="206" spans="1:7" x14ac:dyDescent="0.25">
      <c r="A206" s="145" t="s">
        <v>709</v>
      </c>
      <c r="B206" s="166"/>
      <c r="C206" s="208"/>
      <c r="D206" s="211"/>
      <c r="E206" s="161"/>
      <c r="F206" s="207" t="str">
        <f t="shared" si="4"/>
        <v/>
      </c>
      <c r="G206" s="207" t="str">
        <f t="shared" si="5"/>
        <v/>
      </c>
    </row>
    <row r="207" spans="1:7" x14ac:dyDescent="0.25">
      <c r="A207" s="145" t="s">
        <v>710</v>
      </c>
      <c r="B207" s="166"/>
      <c r="C207" s="208"/>
      <c r="D207" s="211"/>
      <c r="E207" s="161"/>
      <c r="F207" s="207" t="str">
        <f t="shared" si="4"/>
        <v/>
      </c>
      <c r="G207" s="207" t="str">
        <f t="shared" si="5"/>
        <v/>
      </c>
    </row>
    <row r="208" spans="1:7" x14ac:dyDescent="0.25">
      <c r="A208" s="145" t="s">
        <v>711</v>
      </c>
      <c r="B208" s="166"/>
      <c r="C208" s="208"/>
      <c r="D208" s="211"/>
      <c r="E208" s="161"/>
      <c r="F208" s="207" t="str">
        <f t="shared" si="4"/>
        <v/>
      </c>
      <c r="G208" s="207" t="str">
        <f t="shared" si="5"/>
        <v/>
      </c>
    </row>
    <row r="209" spans="1:7" x14ac:dyDescent="0.25">
      <c r="A209" s="145" t="s">
        <v>712</v>
      </c>
      <c r="B209" s="166"/>
      <c r="C209" s="208"/>
      <c r="D209" s="211"/>
      <c r="E209" s="161"/>
      <c r="F209" s="207" t="str">
        <f t="shared" si="4"/>
        <v/>
      </c>
      <c r="G209" s="207" t="str">
        <f t="shared" si="5"/>
        <v/>
      </c>
    </row>
    <row r="210" spans="1:7" x14ac:dyDescent="0.25">
      <c r="A210" s="145" t="s">
        <v>713</v>
      </c>
      <c r="B210" s="166"/>
      <c r="C210" s="208"/>
      <c r="D210" s="211"/>
      <c r="E210" s="161"/>
      <c r="F210" s="207" t="str">
        <f t="shared" si="4"/>
        <v/>
      </c>
      <c r="G210" s="207" t="str">
        <f t="shared" si="5"/>
        <v/>
      </c>
    </row>
    <row r="211" spans="1:7" x14ac:dyDescent="0.25">
      <c r="A211" s="145" t="s">
        <v>714</v>
      </c>
      <c r="B211" s="166"/>
      <c r="C211" s="208"/>
      <c r="D211" s="211"/>
      <c r="E211" s="161"/>
      <c r="F211" s="207" t="str">
        <f t="shared" si="4"/>
        <v/>
      </c>
      <c r="G211" s="207" t="str">
        <f t="shared" si="5"/>
        <v/>
      </c>
    </row>
    <row r="212" spans="1:7" x14ac:dyDescent="0.25">
      <c r="A212" s="145" t="s">
        <v>715</v>
      </c>
      <c r="B212" s="166"/>
      <c r="C212" s="208"/>
      <c r="D212" s="211"/>
      <c r="E212" s="161"/>
      <c r="F212" s="207" t="str">
        <f t="shared" si="4"/>
        <v/>
      </c>
      <c r="G212" s="207" t="str">
        <f t="shared" si="5"/>
        <v/>
      </c>
    </row>
    <row r="213" spans="1:7" x14ac:dyDescent="0.25">
      <c r="A213" s="145" t="s">
        <v>716</v>
      </c>
      <c r="B213" s="166"/>
      <c r="C213" s="208"/>
      <c r="D213" s="211"/>
      <c r="E213" s="161"/>
      <c r="F213" s="207" t="str">
        <f t="shared" si="4"/>
        <v/>
      </c>
      <c r="G213" s="207" t="str">
        <f t="shared" si="5"/>
        <v/>
      </c>
    </row>
    <row r="214" spans="1:7" x14ac:dyDescent="0.25">
      <c r="A214" s="145" t="s">
        <v>717</v>
      </c>
      <c r="B214" s="175" t="s">
        <v>149</v>
      </c>
      <c r="C214" s="214">
        <f>SUM(C190:C213)</f>
        <v>11603.156473609901</v>
      </c>
      <c r="D214" s="212">
        <f>SUM(D190:D213)</f>
        <v>210332</v>
      </c>
      <c r="E214" s="161"/>
      <c r="F214" s="213">
        <f>SUM(F190:F213)</f>
        <v>1</v>
      </c>
      <c r="G214" s="213">
        <f>SUM(G190:G213)</f>
        <v>0.99999999999999989</v>
      </c>
    </row>
    <row r="215" spans="1:7" ht="15" customHeight="1" x14ac:dyDescent="0.25">
      <c r="A215" s="156"/>
      <c r="B215" s="245" t="s">
        <v>718</v>
      </c>
      <c r="C215" s="156" t="s">
        <v>687</v>
      </c>
      <c r="D215" s="156" t="s">
        <v>688</v>
      </c>
      <c r="E215" s="163"/>
      <c r="F215" s="156" t="s">
        <v>516</v>
      </c>
      <c r="G215" s="156" t="s">
        <v>689</v>
      </c>
    </row>
    <row r="216" spans="1:7" x14ac:dyDescent="0.25">
      <c r="A216" s="145" t="s">
        <v>719</v>
      </c>
      <c r="B216" s="145" t="s">
        <v>720</v>
      </c>
      <c r="C216" s="234">
        <f>'[1]Investor Report'!$C$17</f>
        <v>0.68584986466020537</v>
      </c>
      <c r="F216" s="210"/>
      <c r="G216" s="210"/>
    </row>
    <row r="217" spans="1:7" x14ac:dyDescent="0.25">
      <c r="F217" s="210"/>
      <c r="G217" s="210"/>
    </row>
    <row r="218" spans="1:7" x14ac:dyDescent="0.25">
      <c r="B218" s="166" t="s">
        <v>721</v>
      </c>
      <c r="F218" s="210"/>
      <c r="G218" s="210"/>
    </row>
    <row r="219" spans="1:7" x14ac:dyDescent="0.25">
      <c r="A219" s="145" t="s">
        <v>722</v>
      </c>
      <c r="B219" s="145" t="s">
        <v>723</v>
      </c>
      <c r="C219" s="222">
        <f>'[1]Investor Report'!C94</f>
        <v>1431.079964309992</v>
      </c>
      <c r="D219" s="222">
        <f>'[1]Investor Report'!D94</f>
        <v>52162</v>
      </c>
      <c r="F219" s="207">
        <f t="shared" ref="F219:F233" si="6">IF($C$227=0,"",IF(C219="[for completion]","",C219/$C$227))</f>
        <v>0.12333540166977937</v>
      </c>
      <c r="G219" s="207">
        <f t="shared" ref="G219:G233" si="7">IF($D$227=0,"",IF(D219="[for completion]","",D219/$D$227))</f>
        <v>0.24799840252553107</v>
      </c>
    </row>
    <row r="220" spans="1:7" x14ac:dyDescent="0.25">
      <c r="A220" s="145" t="s">
        <v>724</v>
      </c>
      <c r="B220" s="145" t="s">
        <v>725</v>
      </c>
      <c r="C220" s="222">
        <f>'[1]Investor Report'!C95</f>
        <v>909.26794589000303</v>
      </c>
      <c r="D220" s="222">
        <f>'[1]Investor Report'!D95</f>
        <v>19090</v>
      </c>
      <c r="F220" s="207">
        <f t="shared" si="6"/>
        <v>7.8363844179644024E-2</v>
      </c>
      <c r="G220" s="207">
        <f t="shared" si="7"/>
        <v>9.0761272654660247E-2</v>
      </c>
    </row>
    <row r="221" spans="1:7" x14ac:dyDescent="0.25">
      <c r="A221" s="145" t="s">
        <v>726</v>
      </c>
      <c r="B221" s="145" t="s">
        <v>727</v>
      </c>
      <c r="C221" s="222">
        <f>'[1]Investor Report'!C96</f>
        <v>1259.9413502200025</v>
      </c>
      <c r="D221" s="222">
        <f>'[1]Investor Report'!D96</f>
        <v>23486</v>
      </c>
      <c r="F221" s="207">
        <f t="shared" si="6"/>
        <v>0.10858608630208406</v>
      </c>
      <c r="G221" s="207">
        <f t="shared" si="7"/>
        <v>0.11166156362322424</v>
      </c>
    </row>
    <row r="222" spans="1:7" x14ac:dyDescent="0.25">
      <c r="A222" s="145" t="s">
        <v>728</v>
      </c>
      <c r="B222" s="145" t="s">
        <v>729</v>
      </c>
      <c r="C222" s="222">
        <f>'[1]Investor Report'!C97</f>
        <v>1605.9390518200089</v>
      </c>
      <c r="D222" s="222">
        <f>'[1]Investor Report'!D97</f>
        <v>27761</v>
      </c>
      <c r="F222" s="207">
        <f t="shared" si="6"/>
        <v>0.13840536025455868</v>
      </c>
      <c r="G222" s="207">
        <f t="shared" si="7"/>
        <v>0.13198657360743968</v>
      </c>
    </row>
    <row r="223" spans="1:7" x14ac:dyDescent="0.25">
      <c r="A223" s="145" t="s">
        <v>730</v>
      </c>
      <c r="B223" s="145" t="s">
        <v>731</v>
      </c>
      <c r="C223" s="222">
        <f>'[1]Investor Report'!C98</f>
        <v>2002.9693573400002</v>
      </c>
      <c r="D223" s="222">
        <f>'[1]Investor Report'!D98</f>
        <v>30935</v>
      </c>
      <c r="F223" s="207">
        <f t="shared" si="6"/>
        <v>0.17262279982998707</v>
      </c>
      <c r="G223" s="207">
        <f t="shared" si="7"/>
        <v>0.1470770020729133</v>
      </c>
    </row>
    <row r="224" spans="1:7" x14ac:dyDescent="0.25">
      <c r="A224" s="145" t="s">
        <v>732</v>
      </c>
      <c r="B224" s="145" t="s">
        <v>733</v>
      </c>
      <c r="C224" s="222">
        <f>'[1]Investor Report'!C99+'[1]Investor Report'!C100</f>
        <v>2497.2186909900074</v>
      </c>
      <c r="D224" s="222">
        <f>'[1]Investor Report'!D99+'[1]Investor Report'!D100</f>
        <v>34177</v>
      </c>
      <c r="F224" s="207">
        <f t="shared" si="6"/>
        <v>0.21521891018789854</v>
      </c>
      <c r="G224" s="207">
        <f t="shared" si="7"/>
        <v>0.16249072894281422</v>
      </c>
    </row>
    <row r="225" spans="1:7" x14ac:dyDescent="0.25">
      <c r="A225" s="145" t="s">
        <v>734</v>
      </c>
      <c r="B225" s="145" t="s">
        <v>735</v>
      </c>
      <c r="C225" s="222">
        <f>'[1]Investor Report'!C101+'[1]Investor Report'!C102</f>
        <v>1896.7401130400008</v>
      </c>
      <c r="D225" s="222">
        <f>'[1]Investor Report'!D101+'[1]Investor Report'!D102</f>
        <v>22721</v>
      </c>
      <c r="F225" s="207">
        <f t="shared" si="6"/>
        <v>0.16346759757604823</v>
      </c>
      <c r="G225" s="207">
        <f t="shared" si="7"/>
        <v>0.10802445657341726</v>
      </c>
    </row>
    <row r="226" spans="1:7" x14ac:dyDescent="0.25">
      <c r="A226" s="145" t="s">
        <v>736</v>
      </c>
      <c r="B226" s="145" t="s">
        <v>737</v>
      </c>
      <c r="C226" s="222">
        <v>0</v>
      </c>
      <c r="D226" s="223">
        <v>0</v>
      </c>
      <c r="F226" s="207">
        <f t="shared" si="6"/>
        <v>0</v>
      </c>
      <c r="G226" s="207">
        <f t="shared" si="7"/>
        <v>0</v>
      </c>
    </row>
    <row r="227" spans="1:7" x14ac:dyDescent="0.25">
      <c r="A227" s="145" t="s">
        <v>738</v>
      </c>
      <c r="B227" s="175" t="s">
        <v>149</v>
      </c>
      <c r="C227" s="208">
        <f>SUM(C219:C226)</f>
        <v>11603.156473610015</v>
      </c>
      <c r="D227" s="211">
        <f>SUM(D219:D226)</f>
        <v>210332</v>
      </c>
      <c r="F227" s="179">
        <f>SUM(F219:F226)</f>
        <v>1</v>
      </c>
      <c r="G227" s="179">
        <f>SUM(G219:G226)</f>
        <v>1</v>
      </c>
    </row>
    <row r="228" spans="1:7" outlineLevel="1" x14ac:dyDescent="0.25">
      <c r="A228" s="145" t="s">
        <v>739</v>
      </c>
      <c r="B228" s="162" t="s">
        <v>740</v>
      </c>
      <c r="C228" s="208"/>
      <c r="D228" s="211"/>
      <c r="F228" s="207">
        <f t="shared" si="6"/>
        <v>0</v>
      </c>
      <c r="G228" s="207">
        <f t="shared" si="7"/>
        <v>0</v>
      </c>
    </row>
    <row r="229" spans="1:7" outlineLevel="1" x14ac:dyDescent="0.25">
      <c r="A229" s="145" t="s">
        <v>741</v>
      </c>
      <c r="B229" s="162" t="s">
        <v>742</v>
      </c>
      <c r="C229" s="208"/>
      <c r="D229" s="211"/>
      <c r="F229" s="207">
        <f t="shared" si="6"/>
        <v>0</v>
      </c>
      <c r="G229" s="207">
        <f t="shared" si="7"/>
        <v>0</v>
      </c>
    </row>
    <row r="230" spans="1:7" outlineLevel="1" x14ac:dyDescent="0.25">
      <c r="A230" s="145" t="s">
        <v>743</v>
      </c>
      <c r="B230" s="162" t="s">
        <v>744</v>
      </c>
      <c r="C230" s="208"/>
      <c r="D230" s="211"/>
      <c r="F230" s="207">
        <f t="shared" si="6"/>
        <v>0</v>
      </c>
      <c r="G230" s="207">
        <f t="shared" si="7"/>
        <v>0</v>
      </c>
    </row>
    <row r="231" spans="1:7" outlineLevel="1" x14ac:dyDescent="0.25">
      <c r="A231" s="145" t="s">
        <v>745</v>
      </c>
      <c r="B231" s="162" t="s">
        <v>746</v>
      </c>
      <c r="C231" s="208"/>
      <c r="D231" s="211"/>
      <c r="F231" s="207">
        <f t="shared" si="6"/>
        <v>0</v>
      </c>
      <c r="G231" s="207">
        <f t="shared" si="7"/>
        <v>0</v>
      </c>
    </row>
    <row r="232" spans="1:7" outlineLevel="1" x14ac:dyDescent="0.25">
      <c r="A232" s="145" t="s">
        <v>747</v>
      </c>
      <c r="B232" s="162" t="s">
        <v>748</v>
      </c>
      <c r="C232" s="208"/>
      <c r="D232" s="211"/>
      <c r="F232" s="207">
        <f t="shared" si="6"/>
        <v>0</v>
      </c>
      <c r="G232" s="207">
        <f t="shared" si="7"/>
        <v>0</v>
      </c>
    </row>
    <row r="233" spans="1:7" outlineLevel="1" x14ac:dyDescent="0.25">
      <c r="A233" s="145" t="s">
        <v>749</v>
      </c>
      <c r="B233" s="162" t="s">
        <v>750</v>
      </c>
      <c r="C233" s="208"/>
      <c r="D233" s="211"/>
      <c r="F233" s="207">
        <f t="shared" si="6"/>
        <v>0</v>
      </c>
      <c r="G233" s="207">
        <f t="shared" si="7"/>
        <v>0</v>
      </c>
    </row>
    <row r="234" spans="1:7" outlineLevel="1" x14ac:dyDescent="0.25">
      <c r="A234" s="145" t="s">
        <v>751</v>
      </c>
      <c r="B234" s="162"/>
      <c r="F234" s="207"/>
      <c r="G234" s="207"/>
    </row>
    <row r="235" spans="1:7" outlineLevel="1" x14ac:dyDescent="0.25">
      <c r="A235" s="145" t="s">
        <v>752</v>
      </c>
      <c r="B235" s="162"/>
      <c r="F235" s="207"/>
      <c r="G235" s="207"/>
    </row>
    <row r="236" spans="1:7" outlineLevel="1" x14ac:dyDescent="0.25">
      <c r="A236" s="145" t="s">
        <v>753</v>
      </c>
      <c r="B236" s="162"/>
      <c r="F236" s="207"/>
      <c r="G236" s="207"/>
    </row>
    <row r="237" spans="1:7" ht="15" customHeight="1" x14ac:dyDescent="0.25">
      <c r="A237" s="156"/>
      <c r="B237" s="245" t="s">
        <v>754</v>
      </c>
      <c r="C237" s="156" t="s">
        <v>687</v>
      </c>
      <c r="D237" s="156" t="s">
        <v>688</v>
      </c>
      <c r="E237" s="163"/>
      <c r="F237" s="156" t="s">
        <v>516</v>
      </c>
      <c r="G237" s="156" t="s">
        <v>689</v>
      </c>
    </row>
    <row r="238" spans="1:7" x14ac:dyDescent="0.25">
      <c r="A238" s="145" t="s">
        <v>755</v>
      </c>
      <c r="B238" s="145" t="s">
        <v>720</v>
      </c>
      <c r="C238" s="234">
        <f>'[1]Investor Report'!$C$18</f>
        <v>0.6257297757545941</v>
      </c>
      <c r="F238" s="210"/>
      <c r="G238" s="210"/>
    </row>
    <row r="239" spans="1:7" x14ac:dyDescent="0.25">
      <c r="F239" s="210"/>
      <c r="G239" s="210"/>
    </row>
    <row r="240" spans="1:7" x14ac:dyDescent="0.25">
      <c r="B240" s="166" t="s">
        <v>721</v>
      </c>
      <c r="F240" s="210"/>
      <c r="G240" s="210"/>
    </row>
    <row r="241" spans="1:7" x14ac:dyDescent="0.25">
      <c r="A241" s="145" t="s">
        <v>756</v>
      </c>
      <c r="B241" s="145" t="s">
        <v>723</v>
      </c>
      <c r="C241" s="222">
        <f>'[1]Investor Report'!C108</f>
        <v>1848.2794610300034</v>
      </c>
      <c r="D241" s="222">
        <f>'[1]Investor Report'!D108</f>
        <v>61192</v>
      </c>
      <c r="F241" s="207">
        <f>IF($C$249=0,"",IF(C241="[Mark as ND1 if not relevant]","",C241/$C$249))</f>
        <v>0.1592910916295652</v>
      </c>
      <c r="G241" s="207">
        <f>IF($D$249=0,"",IF(D241="[Mark as ND1 if not relevant]","",D241/$D$249))</f>
        <v>0.29093052887815452</v>
      </c>
    </row>
    <row r="242" spans="1:7" x14ac:dyDescent="0.25">
      <c r="A242" s="145" t="s">
        <v>757</v>
      </c>
      <c r="B242" s="145" t="s">
        <v>725</v>
      </c>
      <c r="C242" s="222">
        <f>'[1]Investor Report'!C109</f>
        <v>1220.4898843900182</v>
      </c>
      <c r="D242" s="222">
        <f>'[1]Investor Report'!D109</f>
        <v>24179</v>
      </c>
      <c r="F242" s="207">
        <f t="shared" ref="F242:F248" si="8">IF($C$249=0,"",IF(C242="[Mark as ND1 if not relevant]","",C242/$C$249))</f>
        <v>0.10518602305897284</v>
      </c>
      <c r="G242" s="207">
        <f t="shared" ref="G242:G248" si="9">IF($D$249=0,"",IF(D242="[Mark as ND1 if not relevant]","",D242/$D$249))</f>
        <v>0.11495635471540232</v>
      </c>
    </row>
    <row r="243" spans="1:7" x14ac:dyDescent="0.25">
      <c r="A243" s="145" t="s">
        <v>758</v>
      </c>
      <c r="B243" s="145" t="s">
        <v>727</v>
      </c>
      <c r="C243" s="222">
        <f>'[1]Investor Report'!C110</f>
        <v>1640.306196570014</v>
      </c>
      <c r="D243" s="222">
        <f>'[1]Investor Report'!D110</f>
        <v>29371</v>
      </c>
      <c r="F243" s="207">
        <f t="shared" si="8"/>
        <v>0.14136723919053287</v>
      </c>
      <c r="G243" s="207">
        <f t="shared" si="9"/>
        <v>0.13964113877108572</v>
      </c>
    </row>
    <row r="244" spans="1:7" x14ac:dyDescent="0.25">
      <c r="A244" s="145" t="s">
        <v>759</v>
      </c>
      <c r="B244" s="145" t="s">
        <v>729</v>
      </c>
      <c r="C244" s="222">
        <f>'[1]Investor Report'!C111</f>
        <v>2048.020003529999</v>
      </c>
      <c r="D244" s="222">
        <f>'[1]Investor Report'!D111</f>
        <v>32904</v>
      </c>
      <c r="F244" s="207">
        <f t="shared" si="8"/>
        <v>0.17650541972677569</v>
      </c>
      <c r="G244" s="207">
        <f t="shared" si="9"/>
        <v>0.15643839263640341</v>
      </c>
    </row>
    <row r="245" spans="1:7" x14ac:dyDescent="0.25">
      <c r="A245" s="145" t="s">
        <v>760</v>
      </c>
      <c r="B245" s="145" t="s">
        <v>731</v>
      </c>
      <c r="C245" s="222">
        <f>'[1]Investor Report'!C112</f>
        <v>2158.1731240700256</v>
      </c>
      <c r="D245" s="222">
        <f>'[1]Investor Report'!D112</f>
        <v>31084</v>
      </c>
      <c r="F245" s="207">
        <f t="shared" si="8"/>
        <v>0.18599879515358789</v>
      </c>
      <c r="G245" s="207">
        <f t="shared" si="9"/>
        <v>0.1477854059296731</v>
      </c>
    </row>
    <row r="246" spans="1:7" x14ac:dyDescent="0.25">
      <c r="A246" s="145" t="s">
        <v>761</v>
      </c>
      <c r="B246" s="145" t="s">
        <v>733</v>
      </c>
      <c r="C246" s="222">
        <f>'[1]Investor Report'!C113+'[1]Investor Report'!C114</f>
        <v>1829.6004908100053</v>
      </c>
      <c r="D246" s="222">
        <f>'[1]Investor Report'!D113+'[1]Investor Report'!D114</f>
        <v>22792</v>
      </c>
      <c r="F246" s="207">
        <f t="shared" si="8"/>
        <v>0.15768127362336309</v>
      </c>
      <c r="G246" s="207">
        <f t="shared" si="9"/>
        <v>0.10836201814274575</v>
      </c>
    </row>
    <row r="247" spans="1:7" x14ac:dyDescent="0.25">
      <c r="A247" s="145" t="s">
        <v>762</v>
      </c>
      <c r="B247" s="145" t="s">
        <v>735</v>
      </c>
      <c r="C247" s="222">
        <f>'[1]Investor Report'!C115+'[1]Investor Report'!C116</f>
        <v>858.28731320999941</v>
      </c>
      <c r="D247" s="222">
        <f>'[1]Investor Report'!D115+'[1]Investor Report'!D116</f>
        <v>8810</v>
      </c>
      <c r="F247" s="207">
        <f t="shared" si="8"/>
        <v>7.3970157617202451E-2</v>
      </c>
      <c r="G247" s="207">
        <f t="shared" si="9"/>
        <v>4.1886160926535194E-2</v>
      </c>
    </row>
    <row r="248" spans="1:7" x14ac:dyDescent="0.25">
      <c r="A248" s="145" t="s">
        <v>763</v>
      </c>
      <c r="B248" s="145" t="s">
        <v>737</v>
      </c>
      <c r="C248" s="222">
        <v>0</v>
      </c>
      <c r="D248" s="223">
        <v>0</v>
      </c>
      <c r="F248" s="207">
        <f t="shared" si="8"/>
        <v>0</v>
      </c>
      <c r="G248" s="207">
        <f t="shared" si="9"/>
        <v>0</v>
      </c>
    </row>
    <row r="249" spans="1:7" x14ac:dyDescent="0.25">
      <c r="A249" s="145" t="s">
        <v>764</v>
      </c>
      <c r="B249" s="175" t="s">
        <v>149</v>
      </c>
      <c r="C249" s="208">
        <f>SUM(C241:C248)</f>
        <v>11603.156473610064</v>
      </c>
      <c r="D249" s="211">
        <f>SUM(D241:D248)</f>
        <v>210332</v>
      </c>
      <c r="F249" s="179">
        <f>SUM(F241:F248)</f>
        <v>1</v>
      </c>
      <c r="G249" s="179">
        <f>SUM(G241:G248)</f>
        <v>1</v>
      </c>
    </row>
    <row r="250" spans="1:7" outlineLevel="1" x14ac:dyDescent="0.25">
      <c r="A250" s="145" t="s">
        <v>765</v>
      </c>
      <c r="B250" s="162" t="s">
        <v>740</v>
      </c>
      <c r="C250" s="208"/>
      <c r="D250" s="211"/>
      <c r="F250" s="207">
        <f t="shared" ref="F250:F255" si="10">IF($C$249=0,"",IF(C250="[for completion]","",C250/$C$249))</f>
        <v>0</v>
      </c>
      <c r="G250" s="207">
        <f t="shared" ref="G250:G255" si="11">IF($D$249=0,"",IF(D250="[for completion]","",D250/$D$249))</f>
        <v>0</v>
      </c>
    </row>
    <row r="251" spans="1:7" outlineLevel="1" x14ac:dyDescent="0.25">
      <c r="A251" s="145" t="s">
        <v>766</v>
      </c>
      <c r="B251" s="162" t="s">
        <v>742</v>
      </c>
      <c r="C251" s="208"/>
      <c r="D251" s="211"/>
      <c r="F251" s="207">
        <f t="shared" si="10"/>
        <v>0</v>
      </c>
      <c r="G251" s="207">
        <f t="shared" si="11"/>
        <v>0</v>
      </c>
    </row>
    <row r="252" spans="1:7" outlineLevel="1" x14ac:dyDescent="0.25">
      <c r="A252" s="145" t="s">
        <v>767</v>
      </c>
      <c r="B252" s="162" t="s">
        <v>744</v>
      </c>
      <c r="C252" s="208"/>
      <c r="D252" s="211"/>
      <c r="F252" s="207">
        <f t="shared" si="10"/>
        <v>0</v>
      </c>
      <c r="G252" s="207">
        <f t="shared" si="11"/>
        <v>0</v>
      </c>
    </row>
    <row r="253" spans="1:7" outlineLevel="1" x14ac:dyDescent="0.25">
      <c r="A253" s="145" t="s">
        <v>768</v>
      </c>
      <c r="B253" s="162" t="s">
        <v>746</v>
      </c>
      <c r="C253" s="208"/>
      <c r="D253" s="211"/>
      <c r="F253" s="207">
        <f t="shared" si="10"/>
        <v>0</v>
      </c>
      <c r="G253" s="207">
        <f t="shared" si="11"/>
        <v>0</v>
      </c>
    </row>
    <row r="254" spans="1:7" outlineLevel="1" x14ac:dyDescent="0.25">
      <c r="A254" s="145" t="s">
        <v>769</v>
      </c>
      <c r="B254" s="162" t="s">
        <v>748</v>
      </c>
      <c r="C254" s="208"/>
      <c r="D254" s="211"/>
      <c r="F254" s="207">
        <f t="shared" si="10"/>
        <v>0</v>
      </c>
      <c r="G254" s="207">
        <f t="shared" si="11"/>
        <v>0</v>
      </c>
    </row>
    <row r="255" spans="1:7" outlineLevel="1" x14ac:dyDescent="0.25">
      <c r="A255" s="145" t="s">
        <v>770</v>
      </c>
      <c r="B255" s="162" t="s">
        <v>750</v>
      </c>
      <c r="C255" s="208"/>
      <c r="D255" s="211"/>
      <c r="F255" s="207">
        <f t="shared" si="10"/>
        <v>0</v>
      </c>
      <c r="G255" s="207">
        <f t="shared" si="11"/>
        <v>0</v>
      </c>
    </row>
    <row r="256" spans="1:7" outlineLevel="1" x14ac:dyDescent="0.25">
      <c r="A256" s="145" t="s">
        <v>771</v>
      </c>
      <c r="B256" s="162"/>
      <c r="F256" s="159"/>
      <c r="G256" s="159"/>
    </row>
    <row r="257" spans="1:14" outlineLevel="1" x14ac:dyDescent="0.25">
      <c r="A257" s="145" t="s">
        <v>772</v>
      </c>
      <c r="B257" s="162"/>
      <c r="F257" s="159"/>
      <c r="G257" s="159"/>
    </row>
    <row r="258" spans="1:14" outlineLevel="1" x14ac:dyDescent="0.25">
      <c r="A258" s="145" t="s">
        <v>773</v>
      </c>
      <c r="B258" s="162"/>
      <c r="F258" s="159"/>
      <c r="G258" s="159"/>
    </row>
    <row r="259" spans="1:14" ht="15" customHeight="1" x14ac:dyDescent="0.25">
      <c r="A259" s="156"/>
      <c r="B259" s="245" t="s">
        <v>774</v>
      </c>
      <c r="C259" s="156" t="s">
        <v>516</v>
      </c>
      <c r="D259" s="156"/>
      <c r="E259" s="163"/>
      <c r="F259" s="156"/>
      <c r="G259" s="156"/>
    </row>
    <row r="260" spans="1:14" x14ac:dyDescent="0.25">
      <c r="A260" s="145" t="s">
        <v>775</v>
      </c>
      <c r="B260" s="145" t="s">
        <v>776</v>
      </c>
      <c r="C260" s="234">
        <f>'[1]Investor Report'!$C$177/'[1]Investor Report'!$C$181</f>
        <v>0.86017008488163416</v>
      </c>
      <c r="E260" s="161"/>
      <c r="F260" s="161"/>
      <c r="G260" s="161"/>
    </row>
    <row r="261" spans="1:14" x14ac:dyDescent="0.25">
      <c r="A261" s="145" t="s">
        <v>777</v>
      </c>
      <c r="B261" s="145" t="s">
        <v>778</v>
      </c>
      <c r="C261" s="234">
        <f>'[1]Investor Report'!$C$179/'[1]Investor Report'!$C$181</f>
        <v>3.2695745744948074E-2</v>
      </c>
      <c r="E261" s="161"/>
      <c r="F261" s="161"/>
    </row>
    <row r="262" spans="1:14" x14ac:dyDescent="0.25">
      <c r="A262" s="145" t="s">
        <v>779</v>
      </c>
      <c r="B262" s="145" t="s">
        <v>780</v>
      </c>
      <c r="C262" s="234">
        <f>'[1]Investor Report'!$C$178/'[1]Investor Report'!$C$181</f>
        <v>0.10713416937341773</v>
      </c>
      <c r="E262" s="161"/>
      <c r="F262" s="161"/>
    </row>
    <row r="263" spans="1:14" s="232" customFormat="1" x14ac:dyDescent="0.25">
      <c r="A263" s="233" t="s">
        <v>781</v>
      </c>
      <c r="B263" s="233" t="s">
        <v>1683</v>
      </c>
      <c r="C263" s="234">
        <f>'[1]Investor Report'!$C$180/'[1]Investor Report'!$C$181</f>
        <v>0</v>
      </c>
      <c r="D263" s="233"/>
      <c r="E263" s="218"/>
      <c r="F263" s="218"/>
      <c r="G263" s="231"/>
    </row>
    <row r="264" spans="1:14" x14ac:dyDescent="0.25">
      <c r="A264" s="233" t="s">
        <v>1427</v>
      </c>
      <c r="B264" s="166" t="s">
        <v>1419</v>
      </c>
      <c r="C264" s="234">
        <v>0</v>
      </c>
      <c r="D264" s="172"/>
      <c r="E264" s="172"/>
      <c r="F264" s="173"/>
      <c r="G264" s="173"/>
      <c r="H264" s="141"/>
      <c r="I264" s="145"/>
      <c r="J264" s="145"/>
      <c r="K264" s="145"/>
      <c r="L264" s="141"/>
      <c r="M264" s="141"/>
      <c r="N264" s="141"/>
    </row>
    <row r="265" spans="1:14" x14ac:dyDescent="0.25">
      <c r="A265" s="233" t="s">
        <v>1684</v>
      </c>
      <c r="B265" s="145" t="s">
        <v>147</v>
      </c>
      <c r="C265" s="179"/>
      <c r="E265" s="161"/>
      <c r="F265" s="161"/>
    </row>
    <row r="266" spans="1:14" outlineLevel="1" x14ac:dyDescent="0.25">
      <c r="A266" s="145" t="s">
        <v>782</v>
      </c>
      <c r="B266" s="162" t="s">
        <v>784</v>
      </c>
      <c r="C266" s="215"/>
      <c r="E266" s="161"/>
      <c r="F266" s="161"/>
    </row>
    <row r="267" spans="1:14" outlineLevel="1" x14ac:dyDescent="0.25">
      <c r="A267" s="233" t="s">
        <v>783</v>
      </c>
      <c r="B267" s="162" t="s">
        <v>786</v>
      </c>
      <c r="C267" s="179"/>
      <c r="E267" s="161"/>
      <c r="F267" s="161"/>
    </row>
    <row r="268" spans="1:14" outlineLevel="1" x14ac:dyDescent="0.25">
      <c r="A268" s="233" t="s">
        <v>785</v>
      </c>
      <c r="B268" s="162" t="s">
        <v>788</v>
      </c>
      <c r="C268" s="179"/>
      <c r="E268" s="161"/>
      <c r="F268" s="161"/>
    </row>
    <row r="269" spans="1:14" outlineLevel="1" x14ac:dyDescent="0.25">
      <c r="A269" s="233" t="s">
        <v>787</v>
      </c>
      <c r="B269" s="162" t="s">
        <v>790</v>
      </c>
      <c r="C269" s="179"/>
      <c r="E269" s="161"/>
      <c r="F269" s="161"/>
    </row>
    <row r="270" spans="1:14" outlineLevel="1" x14ac:dyDescent="0.25">
      <c r="A270" s="233" t="s">
        <v>789</v>
      </c>
      <c r="B270" s="162" t="s">
        <v>151</v>
      </c>
      <c r="C270" s="179"/>
      <c r="E270" s="161"/>
      <c r="F270" s="161"/>
    </row>
    <row r="271" spans="1:14" outlineLevel="1" x14ac:dyDescent="0.25">
      <c r="A271" s="233" t="s">
        <v>791</v>
      </c>
      <c r="B271" s="162" t="s">
        <v>151</v>
      </c>
      <c r="C271" s="179"/>
      <c r="E271" s="161"/>
      <c r="F271" s="161"/>
    </row>
    <row r="272" spans="1:14" outlineLevel="1" x14ac:dyDescent="0.25">
      <c r="A272" s="233" t="s">
        <v>792</v>
      </c>
      <c r="B272" s="162" t="s">
        <v>151</v>
      </c>
      <c r="C272" s="179"/>
      <c r="E272" s="161"/>
      <c r="F272" s="161"/>
    </row>
    <row r="273" spans="1:7" outlineLevel="1" x14ac:dyDescent="0.25">
      <c r="A273" s="233" t="s">
        <v>793</v>
      </c>
      <c r="B273" s="162" t="s">
        <v>151</v>
      </c>
      <c r="C273" s="179"/>
      <c r="E273" s="161"/>
      <c r="F273" s="161"/>
    </row>
    <row r="274" spans="1:7" outlineLevel="1" x14ac:dyDescent="0.25">
      <c r="A274" s="233" t="s">
        <v>794</v>
      </c>
      <c r="B274" s="162" t="s">
        <v>151</v>
      </c>
      <c r="C274" s="179"/>
      <c r="E274" s="161"/>
      <c r="F274" s="161"/>
    </row>
    <row r="275" spans="1:7" outlineLevel="1" x14ac:dyDescent="0.25">
      <c r="A275" s="233" t="s">
        <v>795</v>
      </c>
      <c r="B275" s="162" t="s">
        <v>151</v>
      </c>
      <c r="C275" s="179"/>
      <c r="E275" s="161"/>
      <c r="F275" s="161"/>
    </row>
    <row r="276" spans="1:7" ht="15" customHeight="1" x14ac:dyDescent="0.25">
      <c r="A276" s="156"/>
      <c r="B276" s="245" t="s">
        <v>796</v>
      </c>
      <c r="C276" s="156" t="s">
        <v>516</v>
      </c>
      <c r="D276" s="156"/>
      <c r="E276" s="163"/>
      <c r="F276" s="156"/>
      <c r="G276" s="158"/>
    </row>
    <row r="277" spans="1:7" x14ac:dyDescent="0.25">
      <c r="A277" s="145" t="s">
        <v>7</v>
      </c>
      <c r="B277" s="145" t="s">
        <v>1420</v>
      </c>
      <c r="C277" s="234">
        <f>'[1]Investor Report'!$E$198</f>
        <v>0.48228314808883627</v>
      </c>
      <c r="E277" s="141"/>
      <c r="F277" s="141"/>
    </row>
    <row r="278" spans="1:7" x14ac:dyDescent="0.25">
      <c r="A278" s="145" t="s">
        <v>797</v>
      </c>
      <c r="B278" s="145" t="s">
        <v>798</v>
      </c>
      <c r="C278" s="234">
        <f>'[1]Investor Report'!$E$199+'[1]Investor Report'!$E$200+'[1]Investor Report'!$E$201+'[1]Investor Report'!$E$202</f>
        <v>0.51771685191116368</v>
      </c>
      <c r="E278" s="141"/>
      <c r="F278" s="141"/>
    </row>
    <row r="279" spans="1:7" x14ac:dyDescent="0.25">
      <c r="A279" s="145" t="s">
        <v>799</v>
      </c>
      <c r="B279" s="145" t="s">
        <v>147</v>
      </c>
      <c r="C279" s="234">
        <v>0</v>
      </c>
      <c r="E279" s="141"/>
      <c r="F279" s="141"/>
    </row>
    <row r="280" spans="1:7" outlineLevel="1" x14ac:dyDescent="0.25">
      <c r="A280" s="145" t="s">
        <v>800</v>
      </c>
      <c r="C280" s="179"/>
      <c r="E280" s="141"/>
      <c r="F280" s="141"/>
    </row>
    <row r="281" spans="1:7" outlineLevel="1" x14ac:dyDescent="0.25">
      <c r="A281" s="145" t="s">
        <v>801</v>
      </c>
      <c r="C281" s="179"/>
      <c r="E281" s="141"/>
      <c r="F281" s="141"/>
    </row>
    <row r="282" spans="1:7" outlineLevel="1" x14ac:dyDescent="0.25">
      <c r="A282" s="145" t="s">
        <v>802</v>
      </c>
      <c r="C282" s="179"/>
      <c r="E282" s="141"/>
      <c r="F282" s="141"/>
    </row>
    <row r="283" spans="1:7" outlineLevel="1" x14ac:dyDescent="0.25">
      <c r="A283" s="145" t="s">
        <v>803</v>
      </c>
      <c r="C283" s="179"/>
      <c r="E283" s="141"/>
      <c r="F283" s="141"/>
    </row>
    <row r="284" spans="1:7" outlineLevel="1" x14ac:dyDescent="0.25">
      <c r="A284" s="145" t="s">
        <v>804</v>
      </c>
      <c r="C284" s="179"/>
      <c r="E284" s="141"/>
      <c r="F284" s="141"/>
    </row>
    <row r="285" spans="1:7" outlineLevel="1" x14ac:dyDescent="0.25">
      <c r="A285" s="145" t="s">
        <v>805</v>
      </c>
      <c r="C285" s="179"/>
      <c r="E285" s="141"/>
      <c r="F285" s="141"/>
    </row>
    <row r="286" spans="1:7" s="216" customFormat="1" x14ac:dyDescent="0.25">
      <c r="A286" s="157"/>
      <c r="B286" s="157" t="s">
        <v>1722</v>
      </c>
      <c r="C286" s="157" t="s">
        <v>114</v>
      </c>
      <c r="D286" s="157" t="s">
        <v>1564</v>
      </c>
      <c r="E286" s="157"/>
      <c r="F286" s="157" t="s">
        <v>516</v>
      </c>
      <c r="G286" s="157" t="s">
        <v>1567</v>
      </c>
    </row>
    <row r="287" spans="1:7" s="216" customFormat="1" x14ac:dyDescent="0.25">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25">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x14ac:dyDescent="0.25">
      <c r="A289" s="248" t="s">
        <v>1571</v>
      </c>
      <c r="B289" s="225" t="s">
        <v>609</v>
      </c>
      <c r="C289" s="222" t="s">
        <v>83</v>
      </c>
      <c r="D289" s="224" t="s">
        <v>83</v>
      </c>
      <c r="E289" s="226"/>
      <c r="F289" s="221" t="str">
        <f t="shared" si="12"/>
        <v/>
      </c>
      <c r="G289" s="221" t="str">
        <f t="shared" si="13"/>
        <v/>
      </c>
    </row>
    <row r="290" spans="1:7" s="216" customFormat="1" x14ac:dyDescent="0.25">
      <c r="A290" s="248" t="s">
        <v>1572</v>
      </c>
      <c r="B290" s="225" t="s">
        <v>609</v>
      </c>
      <c r="C290" s="222" t="s">
        <v>83</v>
      </c>
      <c r="D290" s="224" t="s">
        <v>83</v>
      </c>
      <c r="E290" s="226"/>
      <c r="F290" s="221" t="str">
        <f t="shared" si="12"/>
        <v/>
      </c>
      <c r="G290" s="221" t="str">
        <f t="shared" si="13"/>
        <v/>
      </c>
    </row>
    <row r="291" spans="1:7" s="216" customFormat="1" x14ac:dyDescent="0.25">
      <c r="A291" s="248" t="s">
        <v>1573</v>
      </c>
      <c r="B291" s="225" t="s">
        <v>609</v>
      </c>
      <c r="C291" s="222" t="s">
        <v>83</v>
      </c>
      <c r="D291" s="224" t="s">
        <v>83</v>
      </c>
      <c r="E291" s="226"/>
      <c r="F291" s="221" t="str">
        <f t="shared" si="12"/>
        <v/>
      </c>
      <c r="G291" s="221" t="str">
        <f t="shared" si="13"/>
        <v/>
      </c>
    </row>
    <row r="292" spans="1:7" s="216" customFormat="1" x14ac:dyDescent="0.25">
      <c r="A292" s="248" t="s">
        <v>1574</v>
      </c>
      <c r="B292" s="225" t="s">
        <v>609</v>
      </c>
      <c r="C292" s="222" t="s">
        <v>83</v>
      </c>
      <c r="D292" s="224" t="s">
        <v>83</v>
      </c>
      <c r="E292" s="226"/>
      <c r="F292" s="221" t="str">
        <f t="shared" si="12"/>
        <v/>
      </c>
      <c r="G292" s="221" t="str">
        <f t="shared" si="13"/>
        <v/>
      </c>
    </row>
    <row r="293" spans="1:7" s="216" customFormat="1" x14ac:dyDescent="0.25">
      <c r="A293" s="248" t="s">
        <v>1575</v>
      </c>
      <c r="B293" s="225" t="s">
        <v>609</v>
      </c>
      <c r="C293" s="222" t="s">
        <v>83</v>
      </c>
      <c r="D293" s="224" t="s">
        <v>83</v>
      </c>
      <c r="E293" s="226"/>
      <c r="F293" s="221" t="str">
        <f t="shared" si="12"/>
        <v/>
      </c>
      <c r="G293" s="221" t="str">
        <f t="shared" si="13"/>
        <v/>
      </c>
    </row>
    <row r="294" spans="1:7" s="216" customFormat="1" x14ac:dyDescent="0.25">
      <c r="A294" s="248" t="s">
        <v>1576</v>
      </c>
      <c r="B294" s="225" t="s">
        <v>609</v>
      </c>
      <c r="C294" s="222" t="s">
        <v>83</v>
      </c>
      <c r="D294" s="224" t="s">
        <v>83</v>
      </c>
      <c r="E294" s="226"/>
      <c r="F294" s="221" t="str">
        <f t="shared" si="12"/>
        <v/>
      </c>
      <c r="G294" s="221" t="str">
        <f t="shared" si="13"/>
        <v/>
      </c>
    </row>
    <row r="295" spans="1:7" s="216" customFormat="1" x14ac:dyDescent="0.25">
      <c r="A295" s="248" t="s">
        <v>1577</v>
      </c>
      <c r="B295" s="238" t="s">
        <v>609</v>
      </c>
      <c r="C295" s="222" t="s">
        <v>83</v>
      </c>
      <c r="D295" s="224" t="s">
        <v>83</v>
      </c>
      <c r="E295" s="226"/>
      <c r="F295" s="221" t="str">
        <f t="shared" si="12"/>
        <v/>
      </c>
      <c r="G295" s="221" t="str">
        <f t="shared" si="13"/>
        <v/>
      </c>
    </row>
    <row r="296" spans="1:7" s="216" customFormat="1" x14ac:dyDescent="0.25">
      <c r="A296" s="248" t="s">
        <v>1578</v>
      </c>
      <c r="B296" s="225" t="s">
        <v>609</v>
      </c>
      <c r="C296" s="222" t="s">
        <v>83</v>
      </c>
      <c r="D296" s="224" t="s">
        <v>83</v>
      </c>
      <c r="E296" s="226"/>
      <c r="F296" s="221" t="str">
        <f t="shared" si="12"/>
        <v/>
      </c>
      <c r="G296" s="221" t="str">
        <f t="shared" si="13"/>
        <v/>
      </c>
    </row>
    <row r="297" spans="1:7" s="216" customFormat="1" x14ac:dyDescent="0.25">
      <c r="A297" s="248" t="s">
        <v>1579</v>
      </c>
      <c r="B297" s="225" t="s">
        <v>609</v>
      </c>
      <c r="C297" s="222" t="s">
        <v>83</v>
      </c>
      <c r="D297" s="224" t="s">
        <v>83</v>
      </c>
      <c r="E297" s="226"/>
      <c r="F297" s="221" t="str">
        <f t="shared" si="12"/>
        <v/>
      </c>
      <c r="G297" s="221" t="str">
        <f t="shared" si="13"/>
        <v/>
      </c>
    </row>
    <row r="298" spans="1:7" s="216" customFormat="1" x14ac:dyDescent="0.25">
      <c r="A298" s="248" t="s">
        <v>1580</v>
      </c>
      <c r="B298" s="225" t="s">
        <v>609</v>
      </c>
      <c r="C298" s="222" t="s">
        <v>83</v>
      </c>
      <c r="D298" s="224" t="s">
        <v>83</v>
      </c>
      <c r="E298" s="226"/>
      <c r="F298" s="221" t="str">
        <f t="shared" si="12"/>
        <v/>
      </c>
      <c r="G298" s="221" t="str">
        <f t="shared" si="13"/>
        <v/>
      </c>
    </row>
    <row r="299" spans="1:7" s="216" customFormat="1" x14ac:dyDescent="0.25">
      <c r="A299" s="248" t="s">
        <v>1581</v>
      </c>
      <c r="B299" s="225" t="s">
        <v>609</v>
      </c>
      <c r="C299" s="222" t="s">
        <v>83</v>
      </c>
      <c r="D299" s="224" t="s">
        <v>83</v>
      </c>
      <c r="E299" s="226"/>
      <c r="F299" s="221" t="str">
        <f t="shared" si="12"/>
        <v/>
      </c>
      <c r="G299" s="221" t="str">
        <f t="shared" si="13"/>
        <v/>
      </c>
    </row>
    <row r="300" spans="1:7" s="216" customFormat="1" x14ac:dyDescent="0.25">
      <c r="A300" s="248" t="s">
        <v>1582</v>
      </c>
      <c r="B300" s="225" t="s">
        <v>609</v>
      </c>
      <c r="C300" s="222" t="s">
        <v>83</v>
      </c>
      <c r="D300" s="224" t="s">
        <v>83</v>
      </c>
      <c r="E300" s="226"/>
      <c r="F300" s="221" t="str">
        <f t="shared" si="12"/>
        <v/>
      </c>
      <c r="G300" s="221" t="str">
        <f t="shared" si="13"/>
        <v/>
      </c>
    </row>
    <row r="301" spans="1:7" s="216" customFormat="1" x14ac:dyDescent="0.25">
      <c r="A301" s="248" t="s">
        <v>1583</v>
      </c>
      <c r="B301" s="225" t="s">
        <v>609</v>
      </c>
      <c r="C301" s="222" t="s">
        <v>83</v>
      </c>
      <c r="D301" s="224" t="s">
        <v>83</v>
      </c>
      <c r="E301" s="226"/>
      <c r="F301" s="221" t="str">
        <f t="shared" si="12"/>
        <v/>
      </c>
      <c r="G301" s="221" t="str">
        <f t="shared" si="13"/>
        <v/>
      </c>
    </row>
    <row r="302" spans="1:7" s="216" customFormat="1" x14ac:dyDescent="0.25">
      <c r="A302" s="248" t="s">
        <v>1584</v>
      </c>
      <c r="B302" s="225" t="s">
        <v>609</v>
      </c>
      <c r="C302" s="222" t="s">
        <v>83</v>
      </c>
      <c r="D302" s="224" t="s">
        <v>83</v>
      </c>
      <c r="E302" s="226"/>
      <c r="F302" s="221" t="str">
        <f t="shared" si="12"/>
        <v/>
      </c>
      <c r="G302" s="221" t="str">
        <f t="shared" si="13"/>
        <v/>
      </c>
    </row>
    <row r="303" spans="1:7" s="216" customFormat="1" x14ac:dyDescent="0.25">
      <c r="A303" s="248" t="s">
        <v>1585</v>
      </c>
      <c r="B303" s="225" t="s">
        <v>609</v>
      </c>
      <c r="C303" s="222" t="s">
        <v>83</v>
      </c>
      <c r="D303" s="224" t="s">
        <v>83</v>
      </c>
      <c r="E303" s="226"/>
      <c r="F303" s="221" t="str">
        <f t="shared" si="12"/>
        <v/>
      </c>
      <c r="G303" s="221" t="str">
        <f t="shared" si="13"/>
        <v/>
      </c>
    </row>
    <row r="304" spans="1:7" s="216" customFormat="1" x14ac:dyDescent="0.25">
      <c r="A304" s="248" t="s">
        <v>1586</v>
      </c>
      <c r="B304" s="225" t="s">
        <v>1608</v>
      </c>
      <c r="C304" s="222" t="s">
        <v>83</v>
      </c>
      <c r="D304" s="224" t="s">
        <v>83</v>
      </c>
      <c r="E304" s="226"/>
      <c r="F304" s="221" t="str">
        <f t="shared" si="12"/>
        <v/>
      </c>
      <c r="G304" s="221" t="str">
        <f t="shared" si="13"/>
        <v/>
      </c>
    </row>
    <row r="305" spans="1:7" s="216" customFormat="1" x14ac:dyDescent="0.25">
      <c r="A305" s="248" t="s">
        <v>1587</v>
      </c>
      <c r="B305" s="225" t="s">
        <v>149</v>
      </c>
      <c r="C305" s="222">
        <f>SUM(C287:C304)</f>
        <v>0</v>
      </c>
      <c r="D305" s="224">
        <f>SUM(D287:D304)</f>
        <v>0</v>
      </c>
      <c r="E305" s="226"/>
      <c r="F305" s="241">
        <f>SUM(F287:F304)</f>
        <v>0</v>
      </c>
      <c r="G305" s="241">
        <f>SUM(G287:G304)</f>
        <v>0</v>
      </c>
    </row>
    <row r="306" spans="1:7" s="216" customFormat="1" x14ac:dyDescent="0.25">
      <c r="A306" s="248" t="s">
        <v>1588</v>
      </c>
      <c r="B306" s="225"/>
      <c r="C306" s="224"/>
      <c r="D306" s="224"/>
      <c r="E306" s="226"/>
      <c r="F306" s="226"/>
      <c r="G306" s="226"/>
    </row>
    <row r="307" spans="1:7" s="216" customFormat="1" x14ac:dyDescent="0.25">
      <c r="A307" s="248" t="s">
        <v>1589</v>
      </c>
      <c r="B307" s="225"/>
      <c r="C307" s="224"/>
      <c r="D307" s="224"/>
      <c r="E307" s="226"/>
      <c r="F307" s="226"/>
      <c r="G307" s="226"/>
    </row>
    <row r="308" spans="1:7" s="216" customFormat="1" x14ac:dyDescent="0.25">
      <c r="A308" s="248" t="s">
        <v>1590</v>
      </c>
      <c r="B308" s="225"/>
      <c r="C308" s="224"/>
      <c r="D308" s="224"/>
      <c r="E308" s="226"/>
      <c r="F308" s="226"/>
      <c r="G308" s="226"/>
    </row>
    <row r="309" spans="1:7" s="228" customFormat="1" x14ac:dyDescent="0.25">
      <c r="A309" s="157"/>
      <c r="B309" s="157" t="s">
        <v>1751</v>
      </c>
      <c r="C309" s="157" t="s">
        <v>114</v>
      </c>
      <c r="D309" s="157" t="s">
        <v>1564</v>
      </c>
      <c r="E309" s="157"/>
      <c r="F309" s="157" t="s">
        <v>516</v>
      </c>
      <c r="G309" s="157" t="s">
        <v>1567</v>
      </c>
    </row>
    <row r="310" spans="1:7" s="228" customFormat="1" x14ac:dyDescent="0.25">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25">
      <c r="A311" s="248" t="s">
        <v>1592</v>
      </c>
      <c r="B311" s="238" t="s">
        <v>609</v>
      </c>
      <c r="C311" s="222" t="s">
        <v>83</v>
      </c>
      <c r="D311" s="237" t="s">
        <v>83</v>
      </c>
      <c r="E311" s="239"/>
      <c r="F311" s="239"/>
      <c r="G311" s="239"/>
    </row>
    <row r="312" spans="1:7" s="228" customFormat="1" x14ac:dyDescent="0.25">
      <c r="A312" s="248" t="s">
        <v>1593</v>
      </c>
      <c r="B312" s="238" t="s">
        <v>609</v>
      </c>
      <c r="C312" s="222" t="s">
        <v>83</v>
      </c>
      <c r="D312" s="237" t="s">
        <v>83</v>
      </c>
      <c r="E312" s="239"/>
      <c r="F312" s="239"/>
      <c r="G312" s="239"/>
    </row>
    <row r="313" spans="1:7" s="228" customFormat="1" x14ac:dyDescent="0.25">
      <c r="A313" s="248" t="s">
        <v>1594</v>
      </c>
      <c r="B313" s="238" t="s">
        <v>609</v>
      </c>
      <c r="C313" s="222" t="s">
        <v>83</v>
      </c>
      <c r="D313" s="237" t="s">
        <v>83</v>
      </c>
      <c r="E313" s="239"/>
      <c r="F313" s="239"/>
      <c r="G313" s="239"/>
    </row>
    <row r="314" spans="1:7" s="228" customFormat="1" x14ac:dyDescent="0.25">
      <c r="A314" s="248" t="s">
        <v>1595</v>
      </c>
      <c r="B314" s="238" t="s">
        <v>609</v>
      </c>
      <c r="C314" s="222" t="s">
        <v>83</v>
      </c>
      <c r="D314" s="237" t="s">
        <v>83</v>
      </c>
      <c r="E314" s="239"/>
      <c r="F314" s="239"/>
      <c r="G314" s="239"/>
    </row>
    <row r="315" spans="1:7" s="228" customFormat="1" x14ac:dyDescent="0.25">
      <c r="A315" s="248" t="s">
        <v>1596</v>
      </c>
      <c r="B315" s="238" t="s">
        <v>609</v>
      </c>
      <c r="C315" s="222" t="s">
        <v>83</v>
      </c>
      <c r="D315" s="237" t="s">
        <v>83</v>
      </c>
      <c r="E315" s="239"/>
      <c r="F315" s="239"/>
      <c r="G315" s="239"/>
    </row>
    <row r="316" spans="1:7" s="228" customFormat="1" x14ac:dyDescent="0.25">
      <c r="A316" s="248" t="s">
        <v>1597</v>
      </c>
      <c r="B316" s="238" t="s">
        <v>609</v>
      </c>
      <c r="C316" s="222" t="s">
        <v>83</v>
      </c>
      <c r="D316" s="237" t="s">
        <v>83</v>
      </c>
      <c r="E316" s="239"/>
      <c r="F316" s="239"/>
      <c r="G316" s="239"/>
    </row>
    <row r="317" spans="1:7" s="228" customFormat="1" x14ac:dyDescent="0.25">
      <c r="A317" s="248" t="s">
        <v>1598</v>
      </c>
      <c r="B317" s="238" t="s">
        <v>609</v>
      </c>
      <c r="C317" s="222" t="s">
        <v>83</v>
      </c>
      <c r="D317" s="237" t="s">
        <v>83</v>
      </c>
      <c r="E317" s="239"/>
      <c r="F317" s="239"/>
      <c r="G317" s="239"/>
    </row>
    <row r="318" spans="1:7" s="228" customFormat="1" x14ac:dyDescent="0.25">
      <c r="A318" s="248" t="s">
        <v>1599</v>
      </c>
      <c r="B318" s="238" t="s">
        <v>609</v>
      </c>
      <c r="C318" s="222" t="s">
        <v>83</v>
      </c>
      <c r="D318" s="237" t="s">
        <v>83</v>
      </c>
      <c r="E318" s="239"/>
      <c r="F318" s="239"/>
      <c r="G318" s="239"/>
    </row>
    <row r="319" spans="1:7" s="228" customFormat="1" x14ac:dyDescent="0.25">
      <c r="A319" s="248" t="s">
        <v>1600</v>
      </c>
      <c r="B319" s="238" t="s">
        <v>609</v>
      </c>
      <c r="C319" s="222" t="s">
        <v>83</v>
      </c>
      <c r="D319" s="237" t="s">
        <v>83</v>
      </c>
      <c r="E319" s="239"/>
      <c r="F319" s="239"/>
      <c r="G319" s="239"/>
    </row>
    <row r="320" spans="1:7" s="228" customFormat="1" x14ac:dyDescent="0.25">
      <c r="A320" s="248" t="s">
        <v>1638</v>
      </c>
      <c r="B320" s="238" t="s">
        <v>609</v>
      </c>
      <c r="C320" s="222" t="s">
        <v>83</v>
      </c>
      <c r="D320" s="237" t="s">
        <v>83</v>
      </c>
      <c r="E320" s="239"/>
      <c r="F320" s="239"/>
      <c r="G320" s="239"/>
    </row>
    <row r="321" spans="1:7" s="228" customFormat="1" x14ac:dyDescent="0.25">
      <c r="A321" s="248" t="s">
        <v>1641</v>
      </c>
      <c r="B321" s="238" t="s">
        <v>609</v>
      </c>
      <c r="C321" s="222" t="s">
        <v>83</v>
      </c>
      <c r="D321" s="237" t="s">
        <v>83</v>
      </c>
      <c r="E321" s="239"/>
      <c r="F321" s="239"/>
      <c r="G321" s="239"/>
    </row>
    <row r="322" spans="1:7" s="228" customFormat="1" x14ac:dyDescent="0.25">
      <c r="A322" s="248" t="s">
        <v>1642</v>
      </c>
      <c r="B322" s="238" t="s">
        <v>609</v>
      </c>
      <c r="C322" s="222" t="s">
        <v>83</v>
      </c>
      <c r="D322" s="237" t="s">
        <v>83</v>
      </c>
      <c r="E322" s="239"/>
      <c r="F322" s="239"/>
      <c r="G322" s="239"/>
    </row>
    <row r="323" spans="1:7" s="228" customFormat="1" x14ac:dyDescent="0.25">
      <c r="A323" s="248" t="s">
        <v>1643</v>
      </c>
      <c r="B323" s="238" t="s">
        <v>609</v>
      </c>
      <c r="C323" s="222" t="s">
        <v>83</v>
      </c>
      <c r="D323" s="237" t="s">
        <v>83</v>
      </c>
      <c r="E323" s="239"/>
      <c r="F323" s="239"/>
      <c r="G323" s="239"/>
    </row>
    <row r="324" spans="1:7" s="228" customFormat="1" x14ac:dyDescent="0.25">
      <c r="A324" s="248" t="s">
        <v>1644</v>
      </c>
      <c r="B324" s="238" t="s">
        <v>609</v>
      </c>
      <c r="C324" s="222" t="s">
        <v>83</v>
      </c>
      <c r="D324" s="237" t="s">
        <v>83</v>
      </c>
      <c r="E324" s="239"/>
      <c r="F324" s="239"/>
      <c r="G324" s="239"/>
    </row>
    <row r="325" spans="1:7" s="228" customFormat="1" x14ac:dyDescent="0.25">
      <c r="A325" s="248" t="s">
        <v>1645</v>
      </c>
      <c r="B325" s="238" t="s">
        <v>609</v>
      </c>
      <c r="C325" s="222" t="s">
        <v>83</v>
      </c>
      <c r="D325" s="237" t="s">
        <v>83</v>
      </c>
      <c r="E325" s="239"/>
      <c r="F325" s="239"/>
      <c r="G325" s="239"/>
    </row>
    <row r="326" spans="1:7" s="228" customFormat="1" x14ac:dyDescent="0.25">
      <c r="A326" s="248" t="s">
        <v>1646</v>
      </c>
      <c r="B326" s="238" t="s">
        <v>609</v>
      </c>
      <c r="C326" s="222" t="s">
        <v>83</v>
      </c>
      <c r="D326" s="237" t="s">
        <v>83</v>
      </c>
      <c r="E326" s="239"/>
      <c r="F326" s="239"/>
      <c r="G326" s="239"/>
    </row>
    <row r="327" spans="1:7" s="228" customFormat="1" x14ac:dyDescent="0.25">
      <c r="A327" s="248" t="s">
        <v>1647</v>
      </c>
      <c r="B327" s="238" t="s">
        <v>1608</v>
      </c>
      <c r="C327" s="222" t="s">
        <v>83</v>
      </c>
      <c r="D327" s="237" t="s">
        <v>83</v>
      </c>
      <c r="E327" s="239"/>
      <c r="F327" s="239"/>
      <c r="G327" s="239"/>
    </row>
    <row r="328" spans="1:7" s="228" customFormat="1" x14ac:dyDescent="0.25">
      <c r="A328" s="248" t="s">
        <v>1648</v>
      </c>
      <c r="B328" s="238" t="s">
        <v>149</v>
      </c>
      <c r="C328" s="222">
        <f>SUM(C310:C327)</f>
        <v>0</v>
      </c>
      <c r="D328" s="237">
        <f>SUM(D310:D327)</f>
        <v>0</v>
      </c>
      <c r="E328" s="239"/>
      <c r="F328" s="241">
        <f>SUM(F310:F327)</f>
        <v>0</v>
      </c>
      <c r="G328" s="241">
        <f>SUM(G310:G327)</f>
        <v>0</v>
      </c>
    </row>
    <row r="329" spans="1:7" s="228" customFormat="1" x14ac:dyDescent="0.25">
      <c r="A329" s="248" t="s">
        <v>1601</v>
      </c>
      <c r="B329" s="238"/>
      <c r="C329" s="237"/>
      <c r="D329" s="237"/>
      <c r="E329" s="239"/>
      <c r="F329" s="239"/>
      <c r="G329" s="239"/>
    </row>
    <row r="330" spans="1:7" s="228" customFormat="1" x14ac:dyDescent="0.25">
      <c r="A330" s="248" t="s">
        <v>1649</v>
      </c>
      <c r="B330" s="238"/>
      <c r="C330" s="237"/>
      <c r="D330" s="237"/>
      <c r="E330" s="239"/>
      <c r="F330" s="239"/>
      <c r="G330" s="239"/>
    </row>
    <row r="331" spans="1:7" s="228" customFormat="1" x14ac:dyDescent="0.25">
      <c r="A331" s="248" t="s">
        <v>1650</v>
      </c>
      <c r="B331" s="238"/>
      <c r="C331" s="237"/>
      <c r="D331" s="237"/>
      <c r="E331" s="239"/>
      <c r="F331" s="239"/>
      <c r="G331" s="239"/>
    </row>
    <row r="332" spans="1:7" s="216" customFormat="1" x14ac:dyDescent="0.25">
      <c r="A332" s="157"/>
      <c r="B332" s="157" t="s">
        <v>1723</v>
      </c>
      <c r="C332" s="157" t="s">
        <v>114</v>
      </c>
      <c r="D332" s="157" t="s">
        <v>1564</v>
      </c>
      <c r="E332" s="157"/>
      <c r="F332" s="157" t="s">
        <v>516</v>
      </c>
      <c r="G332" s="157" t="s">
        <v>1567</v>
      </c>
    </row>
    <row r="333" spans="1:7" s="216" customFormat="1" x14ac:dyDescent="0.25">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25">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x14ac:dyDescent="0.25">
      <c r="A335" s="248" t="s">
        <v>1653</v>
      </c>
      <c r="B335" s="253" t="s">
        <v>1731</v>
      </c>
      <c r="C335" s="222" t="s">
        <v>83</v>
      </c>
      <c r="D335" s="224" t="s">
        <v>83</v>
      </c>
      <c r="E335" s="226"/>
      <c r="F335" s="221" t="str">
        <f t="shared" si="14"/>
        <v/>
      </c>
      <c r="G335" s="221" t="str">
        <f t="shared" si="15"/>
        <v/>
      </c>
    </row>
    <row r="336" spans="1:7" s="216" customFormat="1" x14ac:dyDescent="0.25">
      <c r="A336" s="248" t="s">
        <v>1654</v>
      </c>
      <c r="B336" s="225" t="s">
        <v>1558</v>
      </c>
      <c r="C336" s="222" t="s">
        <v>83</v>
      </c>
      <c r="D336" s="224" t="s">
        <v>83</v>
      </c>
      <c r="E336" s="226"/>
      <c r="F336" s="221" t="str">
        <f t="shared" si="14"/>
        <v/>
      </c>
      <c r="G336" s="221" t="str">
        <f t="shared" si="15"/>
        <v/>
      </c>
    </row>
    <row r="337" spans="1:7" s="216" customFormat="1" x14ac:dyDescent="0.25">
      <c r="A337" s="248" t="s">
        <v>1655</v>
      </c>
      <c r="B337" s="225" t="s">
        <v>1559</v>
      </c>
      <c r="C337" s="222" t="s">
        <v>83</v>
      </c>
      <c r="D337" s="224" t="s">
        <v>83</v>
      </c>
      <c r="E337" s="226"/>
      <c r="F337" s="221" t="str">
        <f t="shared" si="14"/>
        <v/>
      </c>
      <c r="G337" s="221" t="str">
        <f t="shared" si="15"/>
        <v/>
      </c>
    </row>
    <row r="338" spans="1:7" s="216" customFormat="1" x14ac:dyDescent="0.25">
      <c r="A338" s="248" t="s">
        <v>1656</v>
      </c>
      <c r="B338" s="225" t="s">
        <v>1560</v>
      </c>
      <c r="C338" s="222" t="s">
        <v>83</v>
      </c>
      <c r="D338" s="224" t="s">
        <v>83</v>
      </c>
      <c r="E338" s="226"/>
      <c r="F338" s="221" t="str">
        <f t="shared" si="14"/>
        <v/>
      </c>
      <c r="G338" s="221" t="str">
        <f t="shared" si="15"/>
        <v/>
      </c>
    </row>
    <row r="339" spans="1:7" s="216" customFormat="1" x14ac:dyDescent="0.25">
      <c r="A339" s="248" t="s">
        <v>1657</v>
      </c>
      <c r="B339" s="225" t="s">
        <v>1561</v>
      </c>
      <c r="C339" s="222" t="s">
        <v>83</v>
      </c>
      <c r="D339" s="224" t="s">
        <v>83</v>
      </c>
      <c r="E339" s="226"/>
      <c r="F339" s="221" t="str">
        <f t="shared" si="14"/>
        <v/>
      </c>
      <c r="G339" s="221" t="str">
        <f t="shared" si="15"/>
        <v/>
      </c>
    </row>
    <row r="340" spans="1:7" s="216" customFormat="1" x14ac:dyDescent="0.25">
      <c r="A340" s="248" t="s">
        <v>1658</v>
      </c>
      <c r="B340" s="225" t="s">
        <v>1562</v>
      </c>
      <c r="C340" s="222" t="s">
        <v>83</v>
      </c>
      <c r="D340" s="224" t="s">
        <v>83</v>
      </c>
      <c r="E340" s="226"/>
      <c r="F340" s="221" t="str">
        <f t="shared" si="14"/>
        <v/>
      </c>
      <c r="G340" s="221" t="str">
        <f t="shared" si="15"/>
        <v/>
      </c>
    </row>
    <row r="341" spans="1:7" s="216" customFormat="1" x14ac:dyDescent="0.25">
      <c r="A341" s="248" t="s">
        <v>1659</v>
      </c>
      <c r="B341" s="225" t="s">
        <v>1563</v>
      </c>
      <c r="C341" s="222" t="s">
        <v>83</v>
      </c>
      <c r="D341" s="224" t="s">
        <v>83</v>
      </c>
      <c r="E341" s="226"/>
      <c r="F341" s="221" t="str">
        <f t="shared" si="14"/>
        <v/>
      </c>
      <c r="G341" s="221" t="str">
        <f t="shared" si="15"/>
        <v/>
      </c>
    </row>
    <row r="342" spans="1:7" s="216" customFormat="1" x14ac:dyDescent="0.25">
      <c r="A342" s="248" t="s">
        <v>1660</v>
      </c>
      <c r="B342" s="237" t="s">
        <v>1608</v>
      </c>
      <c r="C342" s="222" t="s">
        <v>83</v>
      </c>
      <c r="D342" s="237" t="s">
        <v>83</v>
      </c>
      <c r="F342" s="221" t="str">
        <f t="shared" si="14"/>
        <v/>
      </c>
      <c r="G342" s="221" t="str">
        <f t="shared" si="15"/>
        <v/>
      </c>
    </row>
    <row r="343" spans="1:7" s="216" customFormat="1" x14ac:dyDescent="0.25">
      <c r="A343" s="248" t="s">
        <v>1661</v>
      </c>
      <c r="B343" s="225" t="s">
        <v>149</v>
      </c>
      <c r="C343" s="222">
        <f>SUM(C333:C341)</f>
        <v>0</v>
      </c>
      <c r="D343" s="224">
        <f>SUM(D333:D341)</f>
        <v>0</v>
      </c>
      <c r="E343" s="226"/>
      <c r="F343" s="241">
        <f>SUM(F333:F342)</f>
        <v>0</v>
      </c>
      <c r="G343" s="241">
        <f>SUM(G333:G342)</f>
        <v>0</v>
      </c>
    </row>
    <row r="344" spans="1:7" s="216" customFormat="1" x14ac:dyDescent="0.25">
      <c r="A344" s="248" t="s">
        <v>1662</v>
      </c>
      <c r="B344" s="225"/>
      <c r="C344" s="224"/>
      <c r="D344" s="224"/>
      <c r="E344" s="226"/>
      <c r="F344" s="226"/>
      <c r="G344" s="226"/>
    </row>
    <row r="345" spans="1:7" s="216" customFormat="1" x14ac:dyDescent="0.25">
      <c r="A345" s="157"/>
      <c r="B345" s="157" t="s">
        <v>1724</v>
      </c>
      <c r="C345" s="157" t="s">
        <v>114</v>
      </c>
      <c r="D345" s="157" t="s">
        <v>1564</v>
      </c>
      <c r="E345" s="157"/>
      <c r="F345" s="157" t="s">
        <v>516</v>
      </c>
      <c r="G345" s="157" t="s">
        <v>1567</v>
      </c>
    </row>
    <row r="346" spans="1:7" s="216" customFormat="1" x14ac:dyDescent="0.25">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25">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x14ac:dyDescent="0.25">
      <c r="A348" s="248" t="s">
        <v>1792</v>
      </c>
      <c r="B348" s="238" t="s">
        <v>1604</v>
      </c>
      <c r="C348" s="222" t="s">
        <v>83</v>
      </c>
      <c r="D348" s="237" t="s">
        <v>83</v>
      </c>
      <c r="E348" s="239"/>
      <c r="F348" s="221" t="str">
        <f t="shared" si="16"/>
        <v/>
      </c>
      <c r="G348" s="221" t="str">
        <f t="shared" si="17"/>
        <v/>
      </c>
    </row>
    <row r="349" spans="1:7" s="216" customFormat="1" x14ac:dyDescent="0.25">
      <c r="A349" s="248" t="s">
        <v>1793</v>
      </c>
      <c r="B349" s="238" t="s">
        <v>1605</v>
      </c>
      <c r="C349" s="222" t="s">
        <v>83</v>
      </c>
      <c r="D349" s="237" t="s">
        <v>83</v>
      </c>
      <c r="E349" s="239"/>
      <c r="F349" s="221" t="str">
        <f t="shared" si="16"/>
        <v/>
      </c>
      <c r="G349" s="221" t="str">
        <f t="shared" si="17"/>
        <v/>
      </c>
    </row>
    <row r="350" spans="1:7" s="216" customFormat="1" x14ac:dyDescent="0.25">
      <c r="A350" s="248" t="s">
        <v>1794</v>
      </c>
      <c r="B350" s="238" t="s">
        <v>1606</v>
      </c>
      <c r="C350" s="222" t="s">
        <v>83</v>
      </c>
      <c r="D350" s="237" t="s">
        <v>83</v>
      </c>
      <c r="E350" s="239"/>
      <c r="F350" s="221" t="str">
        <f t="shared" si="16"/>
        <v/>
      </c>
      <c r="G350" s="221" t="str">
        <f t="shared" si="17"/>
        <v/>
      </c>
    </row>
    <row r="351" spans="1:7" s="216" customFormat="1" x14ac:dyDescent="0.25">
      <c r="A351" s="248" t="s">
        <v>1795</v>
      </c>
      <c r="B351" s="238" t="s">
        <v>1607</v>
      </c>
      <c r="C351" s="222" t="s">
        <v>83</v>
      </c>
      <c r="D351" s="237" t="s">
        <v>83</v>
      </c>
      <c r="E351" s="239"/>
      <c r="F351" s="221" t="str">
        <f t="shared" si="16"/>
        <v/>
      </c>
      <c r="G351" s="221" t="str">
        <f t="shared" si="17"/>
        <v/>
      </c>
    </row>
    <row r="352" spans="1:7" s="216" customFormat="1" x14ac:dyDescent="0.25">
      <c r="A352" s="248" t="s">
        <v>1796</v>
      </c>
      <c r="B352" s="238" t="s">
        <v>1565</v>
      </c>
      <c r="C352" s="222" t="s">
        <v>83</v>
      </c>
      <c r="D352" s="237" t="s">
        <v>83</v>
      </c>
      <c r="E352" s="239"/>
      <c r="F352" s="221" t="str">
        <f t="shared" si="16"/>
        <v/>
      </c>
      <c r="G352" s="221" t="str">
        <f t="shared" si="17"/>
        <v/>
      </c>
    </row>
    <row r="353" spans="1:7" s="216" customFormat="1" x14ac:dyDescent="0.25">
      <c r="A353" s="248" t="s">
        <v>1797</v>
      </c>
      <c r="B353" s="238" t="s">
        <v>149</v>
      </c>
      <c r="C353" s="222">
        <f>SUM(C346:C352)</f>
        <v>0</v>
      </c>
      <c r="D353" s="237">
        <f>SUM(D346:D352)</f>
        <v>0</v>
      </c>
      <c r="E353" s="239"/>
      <c r="F353" s="241">
        <f>SUM(F346:F352)</f>
        <v>0</v>
      </c>
      <c r="G353" s="241">
        <f>SUM(G346:G352)</f>
        <v>0</v>
      </c>
    </row>
    <row r="354" spans="1:7" s="216" customFormat="1" x14ac:dyDescent="0.25">
      <c r="A354" s="248" t="s">
        <v>1663</v>
      </c>
      <c r="B354" s="238"/>
      <c r="C354" s="237"/>
      <c r="D354" s="237"/>
      <c r="E354" s="239"/>
      <c r="F354" s="239"/>
      <c r="G354" s="239"/>
    </row>
    <row r="355" spans="1:7" s="216" customFormat="1" x14ac:dyDescent="0.25">
      <c r="A355" s="157"/>
      <c r="B355" s="157" t="s">
        <v>1725</v>
      </c>
      <c r="C355" s="157" t="s">
        <v>114</v>
      </c>
      <c r="D355" s="157" t="s">
        <v>1564</v>
      </c>
      <c r="E355" s="157"/>
      <c r="F355" s="157" t="s">
        <v>516</v>
      </c>
      <c r="G355" s="157" t="s">
        <v>1567</v>
      </c>
    </row>
    <row r="356" spans="1:7" s="216" customFormat="1" x14ac:dyDescent="0.25">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25">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x14ac:dyDescent="0.25">
      <c r="A358" s="248" t="s">
        <v>1800</v>
      </c>
      <c r="B358" s="238" t="s">
        <v>1565</v>
      </c>
      <c r="C358" s="222" t="s">
        <v>83</v>
      </c>
      <c r="D358" s="237" t="s">
        <v>83</v>
      </c>
      <c r="E358" s="239"/>
      <c r="F358" s="221" t="str">
        <f t="shared" si="18"/>
        <v/>
      </c>
      <c r="G358" s="221" t="str">
        <f t="shared" si="19"/>
        <v/>
      </c>
    </row>
    <row r="359" spans="1:7" s="216" customFormat="1" x14ac:dyDescent="0.25">
      <c r="A359" s="248" t="s">
        <v>1801</v>
      </c>
      <c r="B359" s="237" t="s">
        <v>1608</v>
      </c>
      <c r="C359" s="222" t="s">
        <v>83</v>
      </c>
      <c r="D359" s="237" t="s">
        <v>83</v>
      </c>
      <c r="E359" s="239"/>
      <c r="F359" s="221" t="str">
        <f t="shared" si="18"/>
        <v/>
      </c>
      <c r="G359" s="221" t="str">
        <f t="shared" si="19"/>
        <v/>
      </c>
    </row>
    <row r="360" spans="1:7" s="216" customFormat="1" x14ac:dyDescent="0.25">
      <c r="A360" s="248" t="s">
        <v>1802</v>
      </c>
      <c r="B360" s="238" t="s">
        <v>149</v>
      </c>
      <c r="C360" s="222">
        <f>SUM(C356:C359)</f>
        <v>0</v>
      </c>
      <c r="D360" s="237">
        <f>SUM(D356:D359)</f>
        <v>0</v>
      </c>
      <c r="E360" s="239"/>
      <c r="F360" s="241">
        <f>SUM(F356:F359)</f>
        <v>0</v>
      </c>
      <c r="G360" s="241">
        <f>SUM(G356:G359)</f>
        <v>0</v>
      </c>
    </row>
    <row r="361" spans="1:7" s="216" customFormat="1" x14ac:dyDescent="0.25">
      <c r="A361" s="248" t="s">
        <v>1803</v>
      </c>
      <c r="B361" s="238"/>
      <c r="C361" s="237"/>
      <c r="D361" s="237"/>
      <c r="E361" s="239"/>
      <c r="F361" s="239"/>
      <c r="G361" s="239"/>
    </row>
    <row r="362" spans="1:7" s="216" customFormat="1" x14ac:dyDescent="0.25">
      <c r="A362" s="157"/>
      <c r="B362" s="157" t="s">
        <v>1732</v>
      </c>
      <c r="C362" s="157" t="s">
        <v>114</v>
      </c>
      <c r="D362" s="157" t="s">
        <v>1564</v>
      </c>
      <c r="E362" s="157"/>
      <c r="F362" s="157" t="s">
        <v>516</v>
      </c>
      <c r="G362" s="157" t="s">
        <v>1567</v>
      </c>
    </row>
    <row r="363" spans="1:7" s="216" customFormat="1" x14ac:dyDescent="0.25">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25">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x14ac:dyDescent="0.25">
      <c r="A365" s="248" t="s">
        <v>1806</v>
      </c>
      <c r="B365" s="253" t="s">
        <v>609</v>
      </c>
      <c r="C365" s="222" t="s">
        <v>83</v>
      </c>
      <c r="D365" s="248" t="s">
        <v>83</v>
      </c>
      <c r="E365" s="254"/>
      <c r="F365" s="221" t="str">
        <f t="shared" si="20"/>
        <v/>
      </c>
      <c r="G365" s="221" t="str">
        <f t="shared" si="21"/>
        <v/>
      </c>
    </row>
    <row r="366" spans="1:7" s="216" customFormat="1" x14ac:dyDescent="0.25">
      <c r="A366" s="248" t="s">
        <v>1807</v>
      </c>
      <c r="B366" s="253" t="s">
        <v>609</v>
      </c>
      <c r="C366" s="222" t="s">
        <v>83</v>
      </c>
      <c r="D366" s="248" t="s">
        <v>83</v>
      </c>
      <c r="E366" s="254"/>
      <c r="F366" s="221" t="str">
        <f t="shared" si="20"/>
        <v/>
      </c>
      <c r="G366" s="221" t="str">
        <f t="shared" si="21"/>
        <v/>
      </c>
    </row>
    <row r="367" spans="1:7" s="216" customFormat="1" x14ac:dyDescent="0.25">
      <c r="A367" s="248" t="s">
        <v>1808</v>
      </c>
      <c r="B367" s="253" t="s">
        <v>609</v>
      </c>
      <c r="C367" s="222" t="s">
        <v>83</v>
      </c>
      <c r="D367" s="248" t="s">
        <v>83</v>
      </c>
      <c r="E367" s="254"/>
      <c r="F367" s="221" t="str">
        <f t="shared" si="20"/>
        <v/>
      </c>
      <c r="G367" s="221" t="str">
        <f t="shared" si="21"/>
        <v/>
      </c>
    </row>
    <row r="368" spans="1:7" s="216" customFormat="1" x14ac:dyDescent="0.25">
      <c r="A368" s="248" t="s">
        <v>1809</v>
      </c>
      <c r="B368" s="253" t="s">
        <v>609</v>
      </c>
      <c r="C368" s="222" t="s">
        <v>83</v>
      </c>
      <c r="D368" s="248" t="s">
        <v>83</v>
      </c>
      <c r="E368" s="254"/>
      <c r="F368" s="221" t="str">
        <f t="shared" si="20"/>
        <v/>
      </c>
      <c r="G368" s="221" t="str">
        <f t="shared" si="21"/>
        <v/>
      </c>
    </row>
    <row r="369" spans="1:7" s="216" customFormat="1" x14ac:dyDescent="0.25">
      <c r="A369" s="248" t="s">
        <v>1810</v>
      </c>
      <c r="B369" s="253" t="s">
        <v>609</v>
      </c>
      <c r="C369" s="222" t="s">
        <v>83</v>
      </c>
      <c r="D369" s="248" t="s">
        <v>83</v>
      </c>
      <c r="E369" s="254"/>
      <c r="F369" s="221" t="str">
        <f t="shared" si="20"/>
        <v/>
      </c>
      <c r="G369" s="221" t="str">
        <f t="shared" si="21"/>
        <v/>
      </c>
    </row>
    <row r="370" spans="1:7" s="216" customFormat="1" x14ac:dyDescent="0.25">
      <c r="A370" s="248" t="s">
        <v>1811</v>
      </c>
      <c r="B370" s="253" t="s">
        <v>609</v>
      </c>
      <c r="C370" s="222" t="s">
        <v>83</v>
      </c>
      <c r="D370" s="248" t="s">
        <v>83</v>
      </c>
      <c r="E370" s="254"/>
      <c r="F370" s="221" t="str">
        <f t="shared" si="20"/>
        <v/>
      </c>
      <c r="G370" s="221" t="str">
        <f t="shared" si="21"/>
        <v/>
      </c>
    </row>
    <row r="371" spans="1:7" s="216" customFormat="1" x14ac:dyDescent="0.25">
      <c r="A371" s="248" t="s">
        <v>1812</v>
      </c>
      <c r="B371" s="253" t="s">
        <v>609</v>
      </c>
      <c r="C371" s="222" t="s">
        <v>83</v>
      </c>
      <c r="D371" s="248" t="s">
        <v>83</v>
      </c>
      <c r="E371" s="254"/>
      <c r="F371" s="221" t="str">
        <f t="shared" si="20"/>
        <v/>
      </c>
      <c r="G371" s="221" t="str">
        <f t="shared" si="21"/>
        <v/>
      </c>
    </row>
    <row r="372" spans="1:7" s="216" customFormat="1" x14ac:dyDescent="0.25">
      <c r="A372" s="248" t="s">
        <v>1813</v>
      </c>
      <c r="B372" s="253" t="s">
        <v>609</v>
      </c>
      <c r="C372" s="222" t="s">
        <v>83</v>
      </c>
      <c r="D372" s="248" t="s">
        <v>83</v>
      </c>
      <c r="E372" s="254"/>
      <c r="F372" s="221" t="str">
        <f t="shared" si="20"/>
        <v/>
      </c>
      <c r="G372" s="221" t="str">
        <f t="shared" si="21"/>
        <v/>
      </c>
    </row>
    <row r="373" spans="1:7" s="216" customFormat="1" x14ac:dyDescent="0.25">
      <c r="A373" s="248" t="s">
        <v>1814</v>
      </c>
      <c r="B373" s="253" t="s">
        <v>609</v>
      </c>
      <c r="C373" s="222" t="s">
        <v>83</v>
      </c>
      <c r="D373" s="248" t="s">
        <v>83</v>
      </c>
      <c r="E373" s="254"/>
      <c r="F373" s="221" t="str">
        <f t="shared" si="20"/>
        <v/>
      </c>
      <c r="G373" s="221" t="str">
        <f t="shared" si="21"/>
        <v/>
      </c>
    </row>
    <row r="374" spans="1:7" s="216" customFormat="1" x14ac:dyDescent="0.25">
      <c r="A374" s="248" t="s">
        <v>1815</v>
      </c>
      <c r="B374" s="253" t="s">
        <v>609</v>
      </c>
      <c r="C374" s="222" t="s">
        <v>83</v>
      </c>
      <c r="D374" s="248" t="s">
        <v>83</v>
      </c>
      <c r="E374" s="254"/>
      <c r="F374" s="221" t="str">
        <f t="shared" si="20"/>
        <v/>
      </c>
      <c r="G374" s="221" t="str">
        <f t="shared" si="21"/>
        <v/>
      </c>
    </row>
    <row r="375" spans="1:7" s="216" customFormat="1" x14ac:dyDescent="0.25">
      <c r="A375" s="248" t="s">
        <v>1816</v>
      </c>
      <c r="B375" s="253" t="s">
        <v>609</v>
      </c>
      <c r="C375" s="222" t="s">
        <v>83</v>
      </c>
      <c r="D375" s="248" t="s">
        <v>83</v>
      </c>
      <c r="E375" s="254"/>
      <c r="F375" s="221" t="str">
        <f t="shared" si="20"/>
        <v/>
      </c>
      <c r="G375" s="221" t="str">
        <f t="shared" si="21"/>
        <v/>
      </c>
    </row>
    <row r="376" spans="1:7" s="216" customFormat="1" x14ac:dyDescent="0.25">
      <c r="A376" s="248" t="s">
        <v>1817</v>
      </c>
      <c r="B376" s="253" t="s">
        <v>609</v>
      </c>
      <c r="C376" s="222" t="s">
        <v>83</v>
      </c>
      <c r="D376" s="248" t="s">
        <v>83</v>
      </c>
      <c r="E376" s="254"/>
      <c r="F376" s="221" t="str">
        <f t="shared" si="20"/>
        <v/>
      </c>
      <c r="G376" s="221" t="str">
        <f t="shared" si="21"/>
        <v/>
      </c>
    </row>
    <row r="377" spans="1:7" s="216" customFormat="1" x14ac:dyDescent="0.25">
      <c r="A377" s="248" t="s">
        <v>1818</v>
      </c>
      <c r="B377" s="253" t="s">
        <v>609</v>
      </c>
      <c r="C377" s="222" t="s">
        <v>83</v>
      </c>
      <c r="D377" s="248" t="s">
        <v>83</v>
      </c>
      <c r="E377" s="254"/>
      <c r="F377" s="221" t="str">
        <f t="shared" si="20"/>
        <v/>
      </c>
      <c r="G377" s="221" t="str">
        <f t="shared" si="21"/>
        <v/>
      </c>
    </row>
    <row r="378" spans="1:7" s="216" customFormat="1" x14ac:dyDescent="0.25">
      <c r="A378" s="248" t="s">
        <v>1819</v>
      </c>
      <c r="B378" s="253" t="s">
        <v>609</v>
      </c>
      <c r="C378" s="222" t="s">
        <v>83</v>
      </c>
      <c r="D378" s="248" t="s">
        <v>83</v>
      </c>
      <c r="E378" s="254"/>
      <c r="F378" s="221" t="str">
        <f t="shared" si="20"/>
        <v/>
      </c>
      <c r="G378" s="221" t="str">
        <f t="shared" si="21"/>
        <v/>
      </c>
    </row>
    <row r="379" spans="1:7" s="216" customFormat="1" x14ac:dyDescent="0.25">
      <c r="A379" s="248" t="s">
        <v>1820</v>
      </c>
      <c r="B379" s="253" t="s">
        <v>609</v>
      </c>
      <c r="C379" s="222" t="s">
        <v>83</v>
      </c>
      <c r="D379" s="248" t="s">
        <v>83</v>
      </c>
      <c r="E379" s="254"/>
      <c r="F379" s="221" t="str">
        <f t="shared" si="20"/>
        <v/>
      </c>
      <c r="G379" s="221" t="str">
        <f t="shared" si="21"/>
        <v/>
      </c>
    </row>
    <row r="380" spans="1:7" s="216" customFormat="1" x14ac:dyDescent="0.25">
      <c r="A380" s="248" t="s">
        <v>1821</v>
      </c>
      <c r="B380" s="253" t="s">
        <v>1608</v>
      </c>
      <c r="C380" s="222" t="s">
        <v>83</v>
      </c>
      <c r="D380" s="248" t="s">
        <v>83</v>
      </c>
      <c r="E380" s="254"/>
      <c r="F380" s="221" t="str">
        <f t="shared" si="20"/>
        <v/>
      </c>
      <c r="G380" s="221" t="str">
        <f t="shared" si="21"/>
        <v/>
      </c>
    </row>
    <row r="381" spans="1:7" s="216" customFormat="1" x14ac:dyDescent="0.25">
      <c r="A381" s="248" t="s">
        <v>1822</v>
      </c>
      <c r="B381" s="253" t="s">
        <v>149</v>
      </c>
      <c r="C381" s="222">
        <f>SUM(C363:C380)</f>
        <v>0</v>
      </c>
      <c r="D381" s="248">
        <f>SUM(D363:D380)</f>
        <v>0</v>
      </c>
      <c r="E381" s="254"/>
      <c r="F381" s="221" t="str">
        <f t="shared" si="20"/>
        <v/>
      </c>
      <c r="G381" s="221" t="str">
        <f t="shared" si="21"/>
        <v/>
      </c>
    </row>
    <row r="382" spans="1:7" s="216" customFormat="1" x14ac:dyDescent="0.25">
      <c r="A382" s="248" t="s">
        <v>1823</v>
      </c>
      <c r="B382" s="248"/>
      <c r="C382" s="255"/>
      <c r="D382" s="248"/>
      <c r="E382" s="254"/>
      <c r="F382" s="254"/>
      <c r="G382" s="254"/>
    </row>
    <row r="383" spans="1:7" s="216" customFormat="1" x14ac:dyDescent="0.25">
      <c r="A383" s="248" t="s">
        <v>1824</v>
      </c>
      <c r="B383" s="248"/>
      <c r="C383" s="255"/>
      <c r="D383" s="248"/>
      <c r="E383" s="254"/>
      <c r="F383" s="254"/>
      <c r="G383" s="254"/>
    </row>
    <row r="384" spans="1:7" s="216" customFormat="1" x14ac:dyDescent="0.25">
      <c r="A384" s="248" t="s">
        <v>1825</v>
      </c>
      <c r="B384" s="248"/>
      <c r="C384" s="255"/>
      <c r="D384" s="248"/>
      <c r="E384" s="254"/>
      <c r="F384" s="254"/>
      <c r="G384" s="254"/>
    </row>
    <row r="385" spans="1:7" s="216" customFormat="1" x14ac:dyDescent="0.25">
      <c r="A385" s="248" t="s">
        <v>1826</v>
      </c>
      <c r="B385" s="248"/>
      <c r="C385" s="255"/>
      <c r="D385" s="248"/>
      <c r="E385" s="254"/>
      <c r="F385" s="254"/>
      <c r="G385" s="254"/>
    </row>
    <row r="386" spans="1:7" s="216" customFormat="1" x14ac:dyDescent="0.25">
      <c r="A386" s="248" t="s">
        <v>1827</v>
      </c>
      <c r="B386" s="248"/>
      <c r="C386" s="255"/>
      <c r="D386" s="248"/>
      <c r="E386" s="254"/>
      <c r="F386" s="254"/>
      <c r="G386" s="254"/>
    </row>
    <row r="387" spans="1:7" s="216" customFormat="1" x14ac:dyDescent="0.25">
      <c r="A387" s="248" t="s">
        <v>1828</v>
      </c>
      <c r="B387" s="248"/>
      <c r="C387" s="255"/>
      <c r="D387" s="248"/>
      <c r="E387" s="254"/>
      <c r="F387" s="254"/>
      <c r="G387" s="254"/>
    </row>
    <row r="388" spans="1:7" s="216" customFormat="1" x14ac:dyDescent="0.25">
      <c r="A388" s="248" t="s">
        <v>1829</v>
      </c>
      <c r="B388" s="248"/>
      <c r="C388" s="255"/>
      <c r="D388" s="248"/>
      <c r="E388" s="254"/>
      <c r="F388" s="254"/>
      <c r="G388" s="254"/>
    </row>
    <row r="389" spans="1:7" s="216" customFormat="1" x14ac:dyDescent="0.25">
      <c r="A389" s="248" t="s">
        <v>1830</v>
      </c>
      <c r="B389" s="248"/>
      <c r="C389" s="255"/>
      <c r="D389" s="248"/>
      <c r="E389" s="254"/>
      <c r="F389" s="254"/>
      <c r="G389" s="254"/>
    </row>
    <row r="390" spans="1:7" s="216" customFormat="1" x14ac:dyDescent="0.25">
      <c r="A390" s="248" t="s">
        <v>1831</v>
      </c>
      <c r="B390" s="248"/>
      <c r="C390" s="255"/>
      <c r="D390" s="248"/>
      <c r="E390" s="254"/>
      <c r="F390" s="254"/>
      <c r="G390" s="254"/>
    </row>
    <row r="391" spans="1:7" s="216" customFormat="1" x14ac:dyDescent="0.25">
      <c r="A391" s="248" t="s">
        <v>1832</v>
      </c>
      <c r="B391" s="248"/>
      <c r="C391" s="255"/>
      <c r="D391" s="248"/>
      <c r="E391" s="254"/>
      <c r="F391" s="254"/>
      <c r="G391" s="254"/>
    </row>
    <row r="392" spans="1:7" s="216" customFormat="1" x14ac:dyDescent="0.25">
      <c r="A392" s="248" t="s">
        <v>1833</v>
      </c>
      <c r="B392" s="248"/>
      <c r="C392" s="255"/>
      <c r="D392" s="248"/>
      <c r="E392" s="254"/>
      <c r="F392" s="254"/>
      <c r="G392" s="254"/>
    </row>
    <row r="393" spans="1:7" s="216" customFormat="1" x14ac:dyDescent="0.25">
      <c r="A393" s="248" t="s">
        <v>1834</v>
      </c>
      <c r="B393" s="248"/>
      <c r="C393" s="255"/>
      <c r="D393" s="248"/>
      <c r="E393" s="254"/>
      <c r="F393" s="254"/>
      <c r="G393" s="254"/>
    </row>
    <row r="394" spans="1:7" s="216" customFormat="1" x14ac:dyDescent="0.25">
      <c r="A394" s="248" t="s">
        <v>1835</v>
      </c>
      <c r="B394" s="248"/>
      <c r="C394" s="255"/>
      <c r="D394" s="248"/>
      <c r="E394" s="254"/>
      <c r="F394" s="254"/>
      <c r="G394" s="254"/>
    </row>
    <row r="395" spans="1:7" s="216" customFormat="1" x14ac:dyDescent="0.25">
      <c r="A395" s="248" t="s">
        <v>1836</v>
      </c>
      <c r="B395" s="248"/>
      <c r="C395" s="255"/>
      <c r="D395" s="248"/>
      <c r="E395" s="254"/>
      <c r="F395" s="254"/>
      <c r="G395" s="254"/>
    </row>
    <row r="396" spans="1:7" s="216" customFormat="1" x14ac:dyDescent="0.25">
      <c r="A396" s="248" t="s">
        <v>1837</v>
      </c>
      <c r="B396" s="248"/>
      <c r="C396" s="255"/>
      <c r="D396" s="248"/>
      <c r="E396" s="254"/>
      <c r="F396" s="254"/>
      <c r="G396" s="254"/>
    </row>
    <row r="397" spans="1:7" s="216" customFormat="1" x14ac:dyDescent="0.25">
      <c r="A397" s="248" t="s">
        <v>1838</v>
      </c>
      <c r="B397" s="248"/>
      <c r="C397" s="255"/>
      <c r="D397" s="248"/>
      <c r="E397" s="254"/>
      <c r="F397" s="254"/>
      <c r="G397" s="254"/>
    </row>
    <row r="398" spans="1:7" s="216" customFormat="1" x14ac:dyDescent="0.25">
      <c r="A398" s="248" t="s">
        <v>1839</v>
      </c>
      <c r="B398" s="248"/>
      <c r="C398" s="255"/>
      <c r="D398" s="248"/>
      <c r="E398" s="254"/>
      <c r="F398" s="254"/>
      <c r="G398" s="254"/>
    </row>
    <row r="399" spans="1:7" s="216" customFormat="1" x14ac:dyDescent="0.25">
      <c r="A399" s="248" t="s">
        <v>1840</v>
      </c>
      <c r="B399" s="248"/>
      <c r="C399" s="255"/>
      <c r="D399" s="248"/>
      <c r="E399" s="254"/>
      <c r="F399" s="254"/>
      <c r="G399" s="254"/>
    </row>
    <row r="400" spans="1:7" s="216" customFormat="1" x14ac:dyDescent="0.25">
      <c r="A400" s="248" t="s">
        <v>1841</v>
      </c>
      <c r="B400" s="248"/>
      <c r="C400" s="255"/>
      <c r="D400" s="248"/>
      <c r="E400" s="254"/>
      <c r="F400" s="254"/>
      <c r="G400" s="254"/>
    </row>
    <row r="401" spans="1:7" s="228" customFormat="1" x14ac:dyDescent="0.25">
      <c r="A401" s="248" t="s">
        <v>1842</v>
      </c>
      <c r="B401" s="248"/>
      <c r="C401" s="255"/>
      <c r="D401" s="248"/>
      <c r="E401" s="254"/>
      <c r="F401" s="254"/>
      <c r="G401" s="254"/>
    </row>
    <row r="402" spans="1:7" s="228" customFormat="1" x14ac:dyDescent="0.25">
      <c r="A402" s="248" t="s">
        <v>1843</v>
      </c>
      <c r="B402" s="248"/>
      <c r="C402" s="255"/>
      <c r="D402" s="248"/>
      <c r="E402" s="254"/>
      <c r="F402" s="254"/>
      <c r="G402" s="254"/>
    </row>
    <row r="403" spans="1:7" s="228" customFormat="1" x14ac:dyDescent="0.25">
      <c r="A403" s="248" t="s">
        <v>1844</v>
      </c>
      <c r="B403" s="248"/>
      <c r="C403" s="255"/>
      <c r="D403" s="248"/>
      <c r="E403" s="254"/>
      <c r="F403" s="254"/>
      <c r="G403" s="254"/>
    </row>
    <row r="404" spans="1:7" s="228" customFormat="1" x14ac:dyDescent="0.25">
      <c r="A404" s="248" t="s">
        <v>1845</v>
      </c>
      <c r="B404" s="248"/>
      <c r="C404" s="255"/>
      <c r="D404" s="248"/>
      <c r="E404" s="254"/>
      <c r="F404" s="254"/>
      <c r="G404" s="254"/>
    </row>
    <row r="405" spans="1:7" s="228" customFormat="1" x14ac:dyDescent="0.25">
      <c r="A405" s="248" t="s">
        <v>1846</v>
      </c>
      <c r="B405" s="248"/>
      <c r="C405" s="255"/>
      <c r="D405" s="248"/>
      <c r="E405" s="254"/>
      <c r="F405" s="254"/>
      <c r="G405" s="254"/>
    </row>
    <row r="406" spans="1:7" s="228" customFormat="1" x14ac:dyDescent="0.25">
      <c r="A406" s="248" t="s">
        <v>1847</v>
      </c>
      <c r="B406" s="248"/>
      <c r="C406" s="255"/>
      <c r="D406" s="248"/>
      <c r="E406" s="254"/>
      <c r="F406" s="254"/>
      <c r="G406" s="254"/>
    </row>
    <row r="407" spans="1:7" s="228" customFormat="1" x14ac:dyDescent="0.25">
      <c r="A407" s="248" t="s">
        <v>1848</v>
      </c>
      <c r="B407" s="248"/>
      <c r="C407" s="255"/>
      <c r="D407" s="248"/>
      <c r="E407" s="254"/>
      <c r="F407" s="254"/>
      <c r="G407" s="254"/>
    </row>
    <row r="408" spans="1:7" s="228" customFormat="1" x14ac:dyDescent="0.25">
      <c r="A408" s="248" t="s">
        <v>1849</v>
      </c>
      <c r="B408" s="248"/>
      <c r="C408" s="255"/>
      <c r="D408" s="248"/>
      <c r="E408" s="254"/>
      <c r="F408" s="254"/>
      <c r="G408" s="254"/>
    </row>
    <row r="409" spans="1:7" s="228" customFormat="1" x14ac:dyDescent="0.25">
      <c r="A409" s="248" t="s">
        <v>1850</v>
      </c>
      <c r="B409" s="248"/>
      <c r="C409" s="255"/>
      <c r="D409" s="248"/>
      <c r="E409" s="254"/>
      <c r="F409" s="254"/>
      <c r="G409" s="254"/>
    </row>
    <row r="410" spans="1:7" s="216" customFormat="1" x14ac:dyDescent="0.25">
      <c r="A410" s="248" t="s">
        <v>1851</v>
      </c>
      <c r="B410" s="248"/>
      <c r="C410" s="255"/>
      <c r="D410" s="248"/>
      <c r="E410" s="254"/>
      <c r="F410" s="254"/>
      <c r="G410" s="254"/>
    </row>
    <row r="411" spans="1:7" ht="18.75" x14ac:dyDescent="0.25">
      <c r="A411" s="169"/>
      <c r="B411" s="170" t="s">
        <v>806</v>
      </c>
      <c r="C411" s="169"/>
      <c r="D411" s="169"/>
      <c r="E411" s="169"/>
      <c r="F411" s="171"/>
      <c r="G411" s="171"/>
    </row>
    <row r="412" spans="1:7" ht="15" customHeight="1" x14ac:dyDescent="0.25">
      <c r="A412" s="156"/>
      <c r="B412" s="156" t="s">
        <v>1733</v>
      </c>
      <c r="C412" s="156" t="s">
        <v>687</v>
      </c>
      <c r="D412" s="156" t="s">
        <v>688</v>
      </c>
      <c r="E412" s="156"/>
      <c r="F412" s="156" t="s">
        <v>517</v>
      </c>
      <c r="G412" s="156" t="s">
        <v>689</v>
      </c>
    </row>
    <row r="413" spans="1:7" x14ac:dyDescent="0.25">
      <c r="A413" s="248" t="s">
        <v>1609</v>
      </c>
      <c r="B413" s="145" t="s">
        <v>691</v>
      </c>
      <c r="C413" s="208" t="s">
        <v>83</v>
      </c>
      <c r="D413" s="172"/>
      <c r="E413" s="172"/>
      <c r="F413" s="173"/>
      <c r="G413" s="173"/>
    </row>
    <row r="414" spans="1:7" x14ac:dyDescent="0.25">
      <c r="A414" s="256"/>
      <c r="D414" s="172"/>
      <c r="E414" s="172"/>
      <c r="F414" s="173"/>
      <c r="G414" s="173"/>
    </row>
    <row r="415" spans="1:7" x14ac:dyDescent="0.25">
      <c r="A415" s="248"/>
      <c r="B415" s="145" t="s">
        <v>692</v>
      </c>
      <c r="D415" s="172"/>
      <c r="E415" s="172"/>
      <c r="F415" s="173"/>
      <c r="G415" s="173"/>
    </row>
    <row r="416" spans="1:7" x14ac:dyDescent="0.25">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x14ac:dyDescent="0.25">
      <c r="A417" s="248" t="s">
        <v>1611</v>
      </c>
      <c r="B417" s="166" t="s">
        <v>609</v>
      </c>
      <c r="C417" s="208" t="s">
        <v>83</v>
      </c>
      <c r="D417" s="211" t="s">
        <v>83</v>
      </c>
      <c r="E417" s="172"/>
      <c r="F417" s="207" t="str">
        <f t="shared" si="22"/>
        <v/>
      </c>
      <c r="G417" s="207" t="str">
        <f t="shared" si="23"/>
        <v/>
      </c>
    </row>
    <row r="418" spans="1:7" x14ac:dyDescent="0.25">
      <c r="A418" s="248" t="s">
        <v>1612</v>
      </c>
      <c r="B418" s="166" t="s">
        <v>609</v>
      </c>
      <c r="C418" s="208" t="s">
        <v>83</v>
      </c>
      <c r="D418" s="211" t="s">
        <v>83</v>
      </c>
      <c r="E418" s="172"/>
      <c r="F418" s="207" t="str">
        <f t="shared" si="22"/>
        <v/>
      </c>
      <c r="G418" s="207" t="str">
        <f t="shared" si="23"/>
        <v/>
      </c>
    </row>
    <row r="419" spans="1:7" x14ac:dyDescent="0.25">
      <c r="A419" s="248" t="s">
        <v>1613</v>
      </c>
      <c r="B419" s="166" t="s">
        <v>609</v>
      </c>
      <c r="C419" s="208" t="s">
        <v>83</v>
      </c>
      <c r="D419" s="211" t="s">
        <v>83</v>
      </c>
      <c r="E419" s="172"/>
      <c r="F419" s="207" t="str">
        <f t="shared" si="22"/>
        <v/>
      </c>
      <c r="G419" s="207" t="str">
        <f t="shared" si="23"/>
        <v/>
      </c>
    </row>
    <row r="420" spans="1:7" x14ac:dyDescent="0.25">
      <c r="A420" s="248" t="s">
        <v>1614</v>
      </c>
      <c r="B420" s="166" t="s">
        <v>609</v>
      </c>
      <c r="C420" s="208" t="s">
        <v>83</v>
      </c>
      <c r="D420" s="211" t="s">
        <v>83</v>
      </c>
      <c r="E420" s="172"/>
      <c r="F420" s="207" t="str">
        <f t="shared" si="22"/>
        <v/>
      </c>
      <c r="G420" s="207" t="str">
        <f t="shared" si="23"/>
        <v/>
      </c>
    </row>
    <row r="421" spans="1:7" x14ac:dyDescent="0.25">
      <c r="A421" s="248" t="s">
        <v>1615</v>
      </c>
      <c r="B421" s="166" t="s">
        <v>609</v>
      </c>
      <c r="C421" s="208" t="s">
        <v>83</v>
      </c>
      <c r="D421" s="211" t="s">
        <v>83</v>
      </c>
      <c r="E421" s="172"/>
      <c r="F421" s="207" t="str">
        <f t="shared" si="22"/>
        <v/>
      </c>
      <c r="G421" s="207" t="str">
        <f t="shared" si="23"/>
        <v/>
      </c>
    </row>
    <row r="422" spans="1:7" x14ac:dyDescent="0.25">
      <c r="A422" s="248" t="s">
        <v>1616</v>
      </c>
      <c r="B422" s="166" t="s">
        <v>609</v>
      </c>
      <c r="C422" s="208" t="s">
        <v>83</v>
      </c>
      <c r="D422" s="211" t="s">
        <v>83</v>
      </c>
      <c r="E422" s="172"/>
      <c r="F422" s="207" t="str">
        <f t="shared" si="22"/>
        <v/>
      </c>
      <c r="G422" s="207" t="str">
        <f t="shared" si="23"/>
        <v/>
      </c>
    </row>
    <row r="423" spans="1:7" x14ac:dyDescent="0.25">
      <c r="A423" s="248" t="s">
        <v>1617</v>
      </c>
      <c r="B423" s="166" t="s">
        <v>609</v>
      </c>
      <c r="C423" s="208" t="s">
        <v>83</v>
      </c>
      <c r="D423" s="211" t="s">
        <v>83</v>
      </c>
      <c r="E423" s="172"/>
      <c r="F423" s="207" t="str">
        <f t="shared" si="22"/>
        <v/>
      </c>
      <c r="G423" s="207" t="str">
        <f t="shared" si="23"/>
        <v/>
      </c>
    </row>
    <row r="424" spans="1:7" x14ac:dyDescent="0.25">
      <c r="A424" s="248" t="s">
        <v>1618</v>
      </c>
      <c r="B424" s="220" t="s">
        <v>609</v>
      </c>
      <c r="C424" s="208" t="s">
        <v>83</v>
      </c>
      <c r="D424" s="211" t="s">
        <v>83</v>
      </c>
      <c r="E424" s="172"/>
      <c r="F424" s="207" t="str">
        <f t="shared" si="22"/>
        <v/>
      </c>
      <c r="G424" s="207" t="str">
        <f t="shared" si="23"/>
        <v/>
      </c>
    </row>
    <row r="425" spans="1:7" x14ac:dyDescent="0.25">
      <c r="A425" s="248" t="s">
        <v>1734</v>
      </c>
      <c r="B425" s="166" t="s">
        <v>609</v>
      </c>
      <c r="C425" s="208" t="s">
        <v>83</v>
      </c>
      <c r="D425" s="211" t="s">
        <v>83</v>
      </c>
      <c r="E425" s="166"/>
      <c r="F425" s="207" t="str">
        <f t="shared" si="22"/>
        <v/>
      </c>
      <c r="G425" s="207" t="str">
        <f t="shared" si="23"/>
        <v/>
      </c>
    </row>
    <row r="426" spans="1:7" x14ac:dyDescent="0.25">
      <c r="A426" s="248" t="s">
        <v>1735</v>
      </c>
      <c r="B426" s="166" t="s">
        <v>609</v>
      </c>
      <c r="C426" s="208" t="s">
        <v>83</v>
      </c>
      <c r="D426" s="211" t="s">
        <v>83</v>
      </c>
      <c r="E426" s="166"/>
      <c r="F426" s="207" t="str">
        <f t="shared" si="22"/>
        <v/>
      </c>
      <c r="G426" s="207" t="str">
        <f t="shared" si="23"/>
        <v/>
      </c>
    </row>
    <row r="427" spans="1:7" x14ac:dyDescent="0.25">
      <c r="A427" s="248" t="s">
        <v>1736</v>
      </c>
      <c r="B427" s="166" t="s">
        <v>609</v>
      </c>
      <c r="C427" s="208" t="s">
        <v>83</v>
      </c>
      <c r="D427" s="211" t="s">
        <v>83</v>
      </c>
      <c r="E427" s="166"/>
      <c r="F427" s="207" t="str">
        <f t="shared" si="22"/>
        <v/>
      </c>
      <c r="G427" s="207" t="str">
        <f t="shared" si="23"/>
        <v/>
      </c>
    </row>
    <row r="428" spans="1:7" x14ac:dyDescent="0.25">
      <c r="A428" s="248" t="s">
        <v>1737</v>
      </c>
      <c r="B428" s="166" t="s">
        <v>609</v>
      </c>
      <c r="C428" s="208" t="s">
        <v>83</v>
      </c>
      <c r="D428" s="211" t="s">
        <v>83</v>
      </c>
      <c r="E428" s="166"/>
      <c r="F428" s="207" t="str">
        <f t="shared" si="22"/>
        <v/>
      </c>
      <c r="G428" s="207" t="str">
        <f t="shared" si="23"/>
        <v/>
      </c>
    </row>
    <row r="429" spans="1:7" x14ac:dyDescent="0.25">
      <c r="A429" s="248" t="s">
        <v>1738</v>
      </c>
      <c r="B429" s="166" t="s">
        <v>609</v>
      </c>
      <c r="C429" s="208" t="s">
        <v>83</v>
      </c>
      <c r="D429" s="211" t="s">
        <v>83</v>
      </c>
      <c r="E429" s="166"/>
      <c r="F429" s="207" t="str">
        <f t="shared" si="22"/>
        <v/>
      </c>
      <c r="G429" s="207" t="str">
        <f t="shared" si="23"/>
        <v/>
      </c>
    </row>
    <row r="430" spans="1:7" x14ac:dyDescent="0.25">
      <c r="A430" s="248" t="s">
        <v>1739</v>
      </c>
      <c r="B430" s="166" t="s">
        <v>609</v>
      </c>
      <c r="C430" s="208" t="s">
        <v>83</v>
      </c>
      <c r="D430" s="211" t="s">
        <v>83</v>
      </c>
      <c r="E430" s="166"/>
      <c r="F430" s="207" t="str">
        <f t="shared" si="22"/>
        <v/>
      </c>
      <c r="G430" s="207" t="str">
        <f t="shared" si="23"/>
        <v/>
      </c>
    </row>
    <row r="431" spans="1:7" x14ac:dyDescent="0.25">
      <c r="A431" s="248" t="s">
        <v>1740</v>
      </c>
      <c r="B431" s="166" t="s">
        <v>609</v>
      </c>
      <c r="C431" s="208" t="s">
        <v>83</v>
      </c>
      <c r="D431" s="211" t="s">
        <v>83</v>
      </c>
      <c r="F431" s="207" t="str">
        <f t="shared" si="22"/>
        <v/>
      </c>
      <c r="G431" s="207" t="str">
        <f t="shared" si="23"/>
        <v/>
      </c>
    </row>
    <row r="432" spans="1:7" x14ac:dyDescent="0.25">
      <c r="A432" s="248" t="s">
        <v>1741</v>
      </c>
      <c r="B432" s="166" t="s">
        <v>609</v>
      </c>
      <c r="C432" s="208" t="s">
        <v>83</v>
      </c>
      <c r="D432" s="211" t="s">
        <v>83</v>
      </c>
      <c r="E432" s="161"/>
      <c r="F432" s="207" t="str">
        <f t="shared" si="22"/>
        <v/>
      </c>
      <c r="G432" s="207" t="str">
        <f t="shared" si="23"/>
        <v/>
      </c>
    </row>
    <row r="433" spans="1:7" x14ac:dyDescent="0.25">
      <c r="A433" s="248" t="s">
        <v>1742</v>
      </c>
      <c r="B433" s="166" t="s">
        <v>609</v>
      </c>
      <c r="C433" s="208" t="s">
        <v>83</v>
      </c>
      <c r="D433" s="211" t="s">
        <v>83</v>
      </c>
      <c r="E433" s="161"/>
      <c r="F433" s="207" t="str">
        <f t="shared" si="22"/>
        <v/>
      </c>
      <c r="G433" s="207" t="str">
        <f t="shared" si="23"/>
        <v/>
      </c>
    </row>
    <row r="434" spans="1:7" x14ac:dyDescent="0.25">
      <c r="A434" s="248" t="s">
        <v>1743</v>
      </c>
      <c r="B434" s="166" t="s">
        <v>609</v>
      </c>
      <c r="C434" s="208" t="s">
        <v>83</v>
      </c>
      <c r="D434" s="211" t="s">
        <v>83</v>
      </c>
      <c r="E434" s="161"/>
      <c r="F434" s="207" t="str">
        <f t="shared" si="22"/>
        <v/>
      </c>
      <c r="G434" s="207" t="str">
        <f t="shared" si="23"/>
        <v/>
      </c>
    </row>
    <row r="435" spans="1:7" x14ac:dyDescent="0.25">
      <c r="A435" s="248" t="s">
        <v>1744</v>
      </c>
      <c r="B435" s="166" t="s">
        <v>609</v>
      </c>
      <c r="C435" s="208" t="s">
        <v>83</v>
      </c>
      <c r="D435" s="211" t="s">
        <v>83</v>
      </c>
      <c r="E435" s="161"/>
      <c r="F435" s="207" t="str">
        <f t="shared" si="22"/>
        <v/>
      </c>
      <c r="G435" s="207" t="str">
        <f t="shared" si="23"/>
        <v/>
      </c>
    </row>
    <row r="436" spans="1:7" x14ac:dyDescent="0.25">
      <c r="A436" s="248" t="s">
        <v>1745</v>
      </c>
      <c r="B436" s="166" t="s">
        <v>609</v>
      </c>
      <c r="C436" s="208" t="s">
        <v>83</v>
      </c>
      <c r="D436" s="211" t="s">
        <v>83</v>
      </c>
      <c r="E436" s="161"/>
      <c r="F436" s="207" t="str">
        <f t="shared" si="22"/>
        <v/>
      </c>
      <c r="G436" s="207" t="str">
        <f t="shared" si="23"/>
        <v/>
      </c>
    </row>
    <row r="437" spans="1:7" x14ac:dyDescent="0.25">
      <c r="A437" s="248" t="s">
        <v>1746</v>
      </c>
      <c r="B437" s="166" t="s">
        <v>609</v>
      </c>
      <c r="C437" s="208" t="s">
        <v>83</v>
      </c>
      <c r="D437" s="211" t="s">
        <v>83</v>
      </c>
      <c r="E437" s="161"/>
      <c r="F437" s="207" t="str">
        <f t="shared" si="22"/>
        <v/>
      </c>
      <c r="G437" s="207" t="str">
        <f t="shared" si="23"/>
        <v/>
      </c>
    </row>
    <row r="438" spans="1:7" x14ac:dyDescent="0.25">
      <c r="A438" s="248" t="s">
        <v>1747</v>
      </c>
      <c r="B438" s="166" t="s">
        <v>609</v>
      </c>
      <c r="C438" s="208" t="s">
        <v>83</v>
      </c>
      <c r="D438" s="211" t="s">
        <v>83</v>
      </c>
      <c r="E438" s="161"/>
      <c r="F438" s="207" t="str">
        <f t="shared" si="22"/>
        <v/>
      </c>
      <c r="G438" s="207" t="str">
        <f t="shared" si="23"/>
        <v/>
      </c>
    </row>
    <row r="439" spans="1:7" x14ac:dyDescent="0.25">
      <c r="A439" s="248" t="s">
        <v>1748</v>
      </c>
      <c r="B439" s="166" t="s">
        <v>609</v>
      </c>
      <c r="C439" s="208" t="s">
        <v>83</v>
      </c>
      <c r="D439" s="211" t="s">
        <v>83</v>
      </c>
      <c r="E439" s="161"/>
      <c r="F439" s="207" t="str">
        <f t="shared" si="22"/>
        <v/>
      </c>
      <c r="G439" s="207" t="str">
        <f t="shared" si="23"/>
        <v/>
      </c>
    </row>
    <row r="440" spans="1:7" x14ac:dyDescent="0.25">
      <c r="A440" s="248" t="s">
        <v>1749</v>
      </c>
      <c r="B440" s="220" t="s">
        <v>149</v>
      </c>
      <c r="C440" s="214">
        <f>SUM(C416:C439)</f>
        <v>0</v>
      </c>
      <c r="D440" s="212">
        <f>SUM(D416:D439)</f>
        <v>0</v>
      </c>
      <c r="E440" s="161"/>
      <c r="F440" s="213">
        <f>SUM(F416:F439)</f>
        <v>0</v>
      </c>
      <c r="G440" s="213">
        <f>SUM(G416:G439)</f>
        <v>0</v>
      </c>
    </row>
    <row r="441" spans="1:7" ht="15" customHeight="1" x14ac:dyDescent="0.25">
      <c r="A441" s="156"/>
      <c r="B441" s="156" t="s">
        <v>1750</v>
      </c>
      <c r="C441" s="156" t="s">
        <v>687</v>
      </c>
      <c r="D441" s="156" t="s">
        <v>688</v>
      </c>
      <c r="E441" s="156"/>
      <c r="F441" s="156" t="s">
        <v>517</v>
      </c>
      <c r="G441" s="156" t="s">
        <v>689</v>
      </c>
    </row>
    <row r="442" spans="1:7" x14ac:dyDescent="0.25">
      <c r="A442" s="248" t="s">
        <v>1619</v>
      </c>
      <c r="B442" s="145" t="s">
        <v>720</v>
      </c>
      <c r="C442" s="179" t="s">
        <v>83</v>
      </c>
      <c r="G442" s="145"/>
    </row>
    <row r="443" spans="1:7" x14ac:dyDescent="0.25">
      <c r="A443" s="248"/>
      <c r="G443" s="145"/>
    </row>
    <row r="444" spans="1:7" x14ac:dyDescent="0.25">
      <c r="A444" s="248"/>
      <c r="B444" s="166" t="s">
        <v>721</v>
      </c>
      <c r="G444" s="145"/>
    </row>
    <row r="445" spans="1:7" x14ac:dyDescent="0.25">
      <c r="A445" s="248" t="s">
        <v>1620</v>
      </c>
      <c r="B445" s="145" t="s">
        <v>723</v>
      </c>
      <c r="C445" s="208" t="s">
        <v>83</v>
      </c>
      <c r="D445" s="211" t="s">
        <v>83</v>
      </c>
      <c r="F445" s="207" t="str">
        <f>IF($C$453=0,"",IF(C445="[for completion]","",C445/$C$453))</f>
        <v/>
      </c>
      <c r="G445" s="207" t="str">
        <f>IF($D$453=0,"",IF(D445="[for completion]","",D445/$D$453))</f>
        <v/>
      </c>
    </row>
    <row r="446" spans="1:7" x14ac:dyDescent="0.25">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25">
      <c r="A447" s="248" t="s">
        <v>1622</v>
      </c>
      <c r="B447" s="145" t="s">
        <v>727</v>
      </c>
      <c r="C447" s="208" t="s">
        <v>83</v>
      </c>
      <c r="D447" s="211" t="s">
        <v>83</v>
      </c>
      <c r="F447" s="207" t="str">
        <f t="shared" si="24"/>
        <v/>
      </c>
      <c r="G447" s="207" t="str">
        <f t="shared" si="25"/>
        <v/>
      </c>
    </row>
    <row r="448" spans="1:7" x14ac:dyDescent="0.25">
      <c r="A448" s="248" t="s">
        <v>1623</v>
      </c>
      <c r="B448" s="145" t="s">
        <v>729</v>
      </c>
      <c r="C448" s="208" t="s">
        <v>83</v>
      </c>
      <c r="D448" s="211" t="s">
        <v>83</v>
      </c>
      <c r="F448" s="207" t="str">
        <f t="shared" si="24"/>
        <v/>
      </c>
      <c r="G448" s="207" t="str">
        <f t="shared" si="25"/>
        <v/>
      </c>
    </row>
    <row r="449" spans="1:7" x14ac:dyDescent="0.25">
      <c r="A449" s="248" t="s">
        <v>1624</v>
      </c>
      <c r="B449" s="145" t="s">
        <v>731</v>
      </c>
      <c r="C449" s="208" t="s">
        <v>83</v>
      </c>
      <c r="D449" s="211" t="s">
        <v>83</v>
      </c>
      <c r="F449" s="207" t="str">
        <f t="shared" si="24"/>
        <v/>
      </c>
      <c r="G449" s="207" t="str">
        <f t="shared" si="25"/>
        <v/>
      </c>
    </row>
    <row r="450" spans="1:7" x14ac:dyDescent="0.25">
      <c r="A450" s="248" t="s">
        <v>1625</v>
      </c>
      <c r="B450" s="145" t="s">
        <v>733</v>
      </c>
      <c r="C450" s="208" t="s">
        <v>83</v>
      </c>
      <c r="D450" s="211" t="s">
        <v>83</v>
      </c>
      <c r="F450" s="207" t="str">
        <f t="shared" si="24"/>
        <v/>
      </c>
      <c r="G450" s="207" t="str">
        <f t="shared" si="25"/>
        <v/>
      </c>
    </row>
    <row r="451" spans="1:7" x14ac:dyDescent="0.25">
      <c r="A451" s="248" t="s">
        <v>1626</v>
      </c>
      <c r="B451" s="145" t="s">
        <v>735</v>
      </c>
      <c r="C451" s="208" t="s">
        <v>83</v>
      </c>
      <c r="D451" s="211" t="s">
        <v>83</v>
      </c>
      <c r="F451" s="207" t="str">
        <f t="shared" si="24"/>
        <v/>
      </c>
      <c r="G451" s="207" t="str">
        <f t="shared" si="25"/>
        <v/>
      </c>
    </row>
    <row r="452" spans="1:7" x14ac:dyDescent="0.25">
      <c r="A452" s="248" t="s">
        <v>1627</v>
      </c>
      <c r="B452" s="145" t="s">
        <v>737</v>
      </c>
      <c r="C452" s="208" t="s">
        <v>83</v>
      </c>
      <c r="D452" s="211" t="s">
        <v>83</v>
      </c>
      <c r="F452" s="207" t="str">
        <f t="shared" si="24"/>
        <v/>
      </c>
      <c r="G452" s="207" t="str">
        <f t="shared" si="25"/>
        <v/>
      </c>
    </row>
    <row r="453" spans="1:7" x14ac:dyDescent="0.25">
      <c r="A453" s="248" t="s">
        <v>1628</v>
      </c>
      <c r="B453" s="175" t="s">
        <v>149</v>
      </c>
      <c r="C453" s="208">
        <f>SUM(C445:C452)</f>
        <v>0</v>
      </c>
      <c r="D453" s="211">
        <f>SUM(D445:D452)</f>
        <v>0</v>
      </c>
      <c r="F453" s="179">
        <f>SUM(F445:F452)</f>
        <v>0</v>
      </c>
      <c r="G453" s="179">
        <f>SUM(G445:G452)</f>
        <v>0</v>
      </c>
    </row>
    <row r="454" spans="1:7" outlineLevel="1" x14ac:dyDescent="0.25">
      <c r="A454" s="248" t="s">
        <v>1629</v>
      </c>
      <c r="B454" s="162" t="s">
        <v>740</v>
      </c>
      <c r="C454" s="208"/>
      <c r="D454" s="211"/>
      <c r="F454" s="207" t="str">
        <f t="shared" si="24"/>
        <v/>
      </c>
      <c r="G454" s="207" t="str">
        <f t="shared" si="25"/>
        <v/>
      </c>
    </row>
    <row r="455" spans="1:7" outlineLevel="1" x14ac:dyDescent="0.25">
      <c r="A455" s="248" t="s">
        <v>1630</v>
      </c>
      <c r="B455" s="162" t="s">
        <v>742</v>
      </c>
      <c r="C455" s="208"/>
      <c r="D455" s="211"/>
      <c r="F455" s="207" t="str">
        <f t="shared" si="24"/>
        <v/>
      </c>
      <c r="G455" s="207" t="str">
        <f t="shared" si="25"/>
        <v/>
      </c>
    </row>
    <row r="456" spans="1:7" outlineLevel="1" x14ac:dyDescent="0.25">
      <c r="A456" s="248" t="s">
        <v>1631</v>
      </c>
      <c r="B456" s="162" t="s">
        <v>744</v>
      </c>
      <c r="C456" s="208"/>
      <c r="D456" s="211"/>
      <c r="F456" s="207" t="str">
        <f t="shared" si="24"/>
        <v/>
      </c>
      <c r="G456" s="207" t="str">
        <f t="shared" si="25"/>
        <v/>
      </c>
    </row>
    <row r="457" spans="1:7" outlineLevel="1" x14ac:dyDescent="0.25">
      <c r="A457" s="248" t="s">
        <v>1632</v>
      </c>
      <c r="B457" s="162" t="s">
        <v>746</v>
      </c>
      <c r="C457" s="208"/>
      <c r="D457" s="211"/>
      <c r="F457" s="207" t="str">
        <f t="shared" si="24"/>
        <v/>
      </c>
      <c r="G457" s="207" t="str">
        <f t="shared" si="25"/>
        <v/>
      </c>
    </row>
    <row r="458" spans="1:7" outlineLevel="1" x14ac:dyDescent="0.25">
      <c r="A458" s="248" t="s">
        <v>1633</v>
      </c>
      <c r="B458" s="162" t="s">
        <v>748</v>
      </c>
      <c r="C458" s="208"/>
      <c r="D458" s="211"/>
      <c r="F458" s="207" t="str">
        <f t="shared" si="24"/>
        <v/>
      </c>
      <c r="G458" s="207" t="str">
        <f t="shared" si="25"/>
        <v/>
      </c>
    </row>
    <row r="459" spans="1:7" outlineLevel="1" x14ac:dyDescent="0.25">
      <c r="A459" s="248" t="s">
        <v>1634</v>
      </c>
      <c r="B459" s="162" t="s">
        <v>750</v>
      </c>
      <c r="C459" s="208"/>
      <c r="D459" s="211"/>
      <c r="F459" s="207" t="str">
        <f t="shared" si="24"/>
        <v/>
      </c>
      <c r="G459" s="207" t="str">
        <f t="shared" si="25"/>
        <v/>
      </c>
    </row>
    <row r="460" spans="1:7" outlineLevel="1" x14ac:dyDescent="0.25">
      <c r="A460" s="248" t="s">
        <v>1635</v>
      </c>
      <c r="B460" s="162"/>
      <c r="F460" s="159"/>
      <c r="G460" s="159"/>
    </row>
    <row r="461" spans="1:7" outlineLevel="1" x14ac:dyDescent="0.25">
      <c r="A461" s="248" t="s">
        <v>1636</v>
      </c>
      <c r="B461" s="162"/>
      <c r="F461" s="159"/>
      <c r="G461" s="159"/>
    </row>
    <row r="462" spans="1:7" outlineLevel="1" x14ac:dyDescent="0.25">
      <c r="A462" s="248" t="s">
        <v>1637</v>
      </c>
      <c r="B462" s="162"/>
      <c r="F462" s="161"/>
      <c r="G462" s="161"/>
    </row>
    <row r="463" spans="1:7" ht="15" customHeight="1" x14ac:dyDescent="0.25">
      <c r="A463" s="156"/>
      <c r="B463" s="156" t="s">
        <v>1756</v>
      </c>
      <c r="C463" s="156" t="s">
        <v>687</v>
      </c>
      <c r="D463" s="156" t="s">
        <v>688</v>
      </c>
      <c r="E463" s="156"/>
      <c r="F463" s="156" t="s">
        <v>517</v>
      </c>
      <c r="G463" s="156" t="s">
        <v>689</v>
      </c>
    </row>
    <row r="464" spans="1:7" x14ac:dyDescent="0.25">
      <c r="A464" s="248" t="s">
        <v>1664</v>
      </c>
      <c r="B464" s="145" t="s">
        <v>720</v>
      </c>
      <c r="C464" s="179" t="s">
        <v>119</v>
      </c>
      <c r="G464" s="145"/>
    </row>
    <row r="465" spans="1:7" x14ac:dyDescent="0.25">
      <c r="A465" s="248"/>
      <c r="G465" s="145"/>
    </row>
    <row r="466" spans="1:7" x14ac:dyDescent="0.25">
      <c r="A466" s="248"/>
      <c r="B466" s="166" t="s">
        <v>721</v>
      </c>
      <c r="G466" s="145"/>
    </row>
    <row r="467" spans="1:7" x14ac:dyDescent="0.25">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25">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25">
      <c r="A469" s="248" t="s">
        <v>1667</v>
      </c>
      <c r="B469" s="145" t="s">
        <v>727</v>
      </c>
      <c r="C469" s="208" t="s">
        <v>119</v>
      </c>
      <c r="D469" s="211" t="s">
        <v>119</v>
      </c>
      <c r="F469" s="207" t="str">
        <f t="shared" si="26"/>
        <v/>
      </c>
      <c r="G469" s="207" t="str">
        <f t="shared" si="27"/>
        <v/>
      </c>
    </row>
    <row r="470" spans="1:7" x14ac:dyDescent="0.25">
      <c r="A470" s="248" t="s">
        <v>1668</v>
      </c>
      <c r="B470" s="145" t="s">
        <v>729</v>
      </c>
      <c r="C470" s="208" t="s">
        <v>119</v>
      </c>
      <c r="D470" s="211" t="s">
        <v>119</v>
      </c>
      <c r="F470" s="207" t="str">
        <f t="shared" si="26"/>
        <v/>
      </c>
      <c r="G470" s="207" t="str">
        <f t="shared" si="27"/>
        <v/>
      </c>
    </row>
    <row r="471" spans="1:7" x14ac:dyDescent="0.25">
      <c r="A471" s="248" t="s">
        <v>1669</v>
      </c>
      <c r="B471" s="145" t="s">
        <v>731</v>
      </c>
      <c r="C471" s="208" t="s">
        <v>119</v>
      </c>
      <c r="D471" s="211" t="s">
        <v>119</v>
      </c>
      <c r="F471" s="207" t="str">
        <f t="shared" si="26"/>
        <v/>
      </c>
      <c r="G471" s="207" t="str">
        <f t="shared" si="27"/>
        <v/>
      </c>
    </row>
    <row r="472" spans="1:7" x14ac:dyDescent="0.25">
      <c r="A472" s="248" t="s">
        <v>1670</v>
      </c>
      <c r="B472" s="145" t="s">
        <v>733</v>
      </c>
      <c r="C472" s="208" t="s">
        <v>119</v>
      </c>
      <c r="D472" s="211" t="s">
        <v>119</v>
      </c>
      <c r="F472" s="207" t="str">
        <f t="shared" si="26"/>
        <v/>
      </c>
      <c r="G472" s="207" t="str">
        <f t="shared" si="27"/>
        <v/>
      </c>
    </row>
    <row r="473" spans="1:7" x14ac:dyDescent="0.25">
      <c r="A473" s="248" t="s">
        <v>1671</v>
      </c>
      <c r="B473" s="145" t="s">
        <v>735</v>
      </c>
      <c r="C473" s="208" t="s">
        <v>119</v>
      </c>
      <c r="D473" s="211" t="s">
        <v>119</v>
      </c>
      <c r="F473" s="207" t="str">
        <f t="shared" si="26"/>
        <v/>
      </c>
      <c r="G473" s="207" t="str">
        <f t="shared" si="27"/>
        <v/>
      </c>
    </row>
    <row r="474" spans="1:7" x14ac:dyDescent="0.25">
      <c r="A474" s="248" t="s">
        <v>1672</v>
      </c>
      <c r="B474" s="145" t="s">
        <v>737</v>
      </c>
      <c r="C474" s="208" t="s">
        <v>119</v>
      </c>
      <c r="D474" s="211" t="s">
        <v>119</v>
      </c>
      <c r="F474" s="207" t="str">
        <f t="shared" si="26"/>
        <v/>
      </c>
      <c r="G474" s="207" t="str">
        <f t="shared" si="27"/>
        <v/>
      </c>
    </row>
    <row r="475" spans="1:7" x14ac:dyDescent="0.25">
      <c r="A475" s="248" t="s">
        <v>1673</v>
      </c>
      <c r="B475" s="175" t="s">
        <v>149</v>
      </c>
      <c r="C475" s="208">
        <f>SUM(C467:C474)</f>
        <v>0</v>
      </c>
      <c r="D475" s="211">
        <f>SUM(D467:D474)</f>
        <v>0</v>
      </c>
      <c r="F475" s="179">
        <f>SUM(F467:F474)</f>
        <v>0</v>
      </c>
      <c r="G475" s="179">
        <f>SUM(G467:G474)</f>
        <v>0</v>
      </c>
    </row>
    <row r="476" spans="1:7" outlineLevel="1" x14ac:dyDescent="0.25">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25">
      <c r="A477" s="248" t="s">
        <v>1675</v>
      </c>
      <c r="B477" s="162" t="s">
        <v>742</v>
      </c>
      <c r="C477" s="208"/>
      <c r="D477" s="211"/>
      <c r="F477" s="207" t="str">
        <f t="shared" si="28"/>
        <v/>
      </c>
      <c r="G477" s="207" t="str">
        <f t="shared" si="29"/>
        <v/>
      </c>
    </row>
    <row r="478" spans="1:7" outlineLevel="1" x14ac:dyDescent="0.25">
      <c r="A478" s="248" t="s">
        <v>1676</v>
      </c>
      <c r="B478" s="162" t="s">
        <v>744</v>
      </c>
      <c r="C478" s="208"/>
      <c r="D478" s="211"/>
      <c r="F478" s="207" t="str">
        <f t="shared" si="28"/>
        <v/>
      </c>
      <c r="G478" s="207" t="str">
        <f t="shared" si="29"/>
        <v/>
      </c>
    </row>
    <row r="479" spans="1:7" outlineLevel="1" x14ac:dyDescent="0.25">
      <c r="A479" s="248" t="s">
        <v>1677</v>
      </c>
      <c r="B479" s="162" t="s">
        <v>746</v>
      </c>
      <c r="C479" s="208"/>
      <c r="D479" s="211"/>
      <c r="F479" s="207" t="str">
        <f t="shared" si="28"/>
        <v/>
      </c>
      <c r="G479" s="207" t="str">
        <f t="shared" si="29"/>
        <v/>
      </c>
    </row>
    <row r="480" spans="1:7" outlineLevel="1" x14ac:dyDescent="0.25">
      <c r="A480" s="248" t="s">
        <v>1678</v>
      </c>
      <c r="B480" s="162" t="s">
        <v>748</v>
      </c>
      <c r="C480" s="208"/>
      <c r="D480" s="211"/>
      <c r="F480" s="207" t="str">
        <f t="shared" si="28"/>
        <v/>
      </c>
      <c r="G480" s="207" t="str">
        <f t="shared" si="29"/>
        <v/>
      </c>
    </row>
    <row r="481" spans="1:7" outlineLevel="1" x14ac:dyDescent="0.25">
      <c r="A481" s="248" t="s">
        <v>1679</v>
      </c>
      <c r="B481" s="162" t="s">
        <v>750</v>
      </c>
      <c r="C481" s="208"/>
      <c r="D481" s="211"/>
      <c r="F481" s="207" t="str">
        <f t="shared" si="28"/>
        <v/>
      </c>
      <c r="G481" s="207" t="str">
        <f t="shared" si="29"/>
        <v/>
      </c>
    </row>
    <row r="482" spans="1:7" outlineLevel="1" x14ac:dyDescent="0.25">
      <c r="A482" s="248" t="s">
        <v>1680</v>
      </c>
      <c r="B482" s="162"/>
      <c r="F482" s="207"/>
      <c r="G482" s="207"/>
    </row>
    <row r="483" spans="1:7" outlineLevel="1" x14ac:dyDescent="0.25">
      <c r="A483" s="248" t="s">
        <v>1681</v>
      </c>
      <c r="B483" s="162"/>
      <c r="F483" s="207"/>
      <c r="G483" s="207"/>
    </row>
    <row r="484" spans="1:7" outlineLevel="1" x14ac:dyDescent="0.25">
      <c r="A484" s="248" t="s">
        <v>1682</v>
      </c>
      <c r="B484" s="162"/>
      <c r="F484" s="207"/>
      <c r="G484" s="179"/>
    </row>
    <row r="485" spans="1:7" ht="15" customHeight="1" x14ac:dyDescent="0.25">
      <c r="A485" s="156"/>
      <c r="B485" s="156" t="s">
        <v>1757</v>
      </c>
      <c r="C485" s="156" t="s">
        <v>807</v>
      </c>
      <c r="D485" s="156"/>
      <c r="E485" s="156"/>
      <c r="F485" s="156"/>
      <c r="G485" s="158"/>
    </row>
    <row r="486" spans="1:7" x14ac:dyDescent="0.25">
      <c r="A486" s="248" t="s">
        <v>1759</v>
      </c>
      <c r="B486" s="166" t="s">
        <v>808</v>
      </c>
      <c r="C486" s="179" t="s">
        <v>83</v>
      </c>
      <c r="G486" s="145"/>
    </row>
    <row r="487" spans="1:7" x14ac:dyDescent="0.25">
      <c r="A487" s="248" t="s">
        <v>1760</v>
      </c>
      <c r="B487" s="166" t="s">
        <v>809</v>
      </c>
      <c r="C487" s="179" t="s">
        <v>83</v>
      </c>
      <c r="G487" s="145"/>
    </row>
    <row r="488" spans="1:7" x14ac:dyDescent="0.25">
      <c r="A488" s="248" t="s">
        <v>1761</v>
      </c>
      <c r="B488" s="166" t="s">
        <v>810</v>
      </c>
      <c r="C488" s="179" t="s">
        <v>83</v>
      </c>
      <c r="G488" s="145"/>
    </row>
    <row r="489" spans="1:7" x14ac:dyDescent="0.25">
      <c r="A489" s="248" t="s">
        <v>1762</v>
      </c>
      <c r="B489" s="166" t="s">
        <v>811</v>
      </c>
      <c r="C489" s="179" t="s">
        <v>83</v>
      </c>
      <c r="G489" s="145"/>
    </row>
    <row r="490" spans="1:7" x14ac:dyDescent="0.25">
      <c r="A490" s="248" t="s">
        <v>1763</v>
      </c>
      <c r="B490" s="166" t="s">
        <v>812</v>
      </c>
      <c r="C490" s="179" t="s">
        <v>83</v>
      </c>
      <c r="G490" s="145"/>
    </row>
    <row r="491" spans="1:7" x14ac:dyDescent="0.25">
      <c r="A491" s="248" t="s">
        <v>1764</v>
      </c>
      <c r="B491" s="166" t="s">
        <v>813</v>
      </c>
      <c r="C491" s="179" t="s">
        <v>83</v>
      </c>
      <c r="G491" s="145"/>
    </row>
    <row r="492" spans="1:7" x14ac:dyDescent="0.25">
      <c r="A492" s="248" t="s">
        <v>1765</v>
      </c>
      <c r="B492" s="166" t="s">
        <v>814</v>
      </c>
      <c r="C492" s="179" t="s">
        <v>83</v>
      </c>
      <c r="G492" s="145"/>
    </row>
    <row r="493" spans="1:7" s="232" customFormat="1" x14ac:dyDescent="0.25">
      <c r="A493" s="248" t="s">
        <v>1766</v>
      </c>
      <c r="B493" s="220" t="s">
        <v>1685</v>
      </c>
      <c r="C493" s="234" t="s">
        <v>83</v>
      </c>
      <c r="D493" s="233"/>
      <c r="E493" s="233"/>
      <c r="F493" s="233"/>
      <c r="G493" s="233"/>
    </row>
    <row r="494" spans="1:7" s="232" customFormat="1" x14ac:dyDescent="0.25">
      <c r="A494" s="248" t="s">
        <v>1767</v>
      </c>
      <c r="B494" s="220" t="s">
        <v>1686</v>
      </c>
      <c r="C494" s="234" t="s">
        <v>83</v>
      </c>
      <c r="D494" s="233"/>
      <c r="E494" s="233"/>
      <c r="F494" s="233"/>
      <c r="G494" s="233"/>
    </row>
    <row r="495" spans="1:7" s="232" customFormat="1" x14ac:dyDescent="0.25">
      <c r="A495" s="248" t="s">
        <v>1768</v>
      </c>
      <c r="B495" s="220" t="s">
        <v>1687</v>
      </c>
      <c r="C495" s="234" t="s">
        <v>83</v>
      </c>
      <c r="D495" s="233"/>
      <c r="E495" s="233"/>
      <c r="F495" s="233"/>
      <c r="G495" s="233"/>
    </row>
    <row r="496" spans="1:7" x14ac:dyDescent="0.25">
      <c r="A496" s="248" t="s">
        <v>1769</v>
      </c>
      <c r="B496" s="220" t="s">
        <v>815</v>
      </c>
      <c r="C496" s="179" t="s">
        <v>83</v>
      </c>
      <c r="G496" s="145"/>
    </row>
    <row r="497" spans="1:7" x14ac:dyDescent="0.25">
      <c r="A497" s="248" t="s">
        <v>1770</v>
      </c>
      <c r="B497" s="220" t="s">
        <v>816</v>
      </c>
      <c r="C497" s="179" t="s">
        <v>83</v>
      </c>
      <c r="G497" s="145"/>
    </row>
    <row r="498" spans="1:7" x14ac:dyDescent="0.25">
      <c r="A498" s="248" t="s">
        <v>1771</v>
      </c>
      <c r="B498" s="220" t="s">
        <v>147</v>
      </c>
      <c r="C498" s="179" t="s">
        <v>83</v>
      </c>
      <c r="G498" s="145"/>
    </row>
    <row r="499" spans="1:7" outlineLevel="1" x14ac:dyDescent="0.25">
      <c r="A499" s="248" t="s">
        <v>1772</v>
      </c>
      <c r="B499" s="219" t="s">
        <v>1688</v>
      </c>
      <c r="C499" s="179"/>
      <c r="G499" s="145"/>
    </row>
    <row r="500" spans="1:7" outlineLevel="1" x14ac:dyDescent="0.25">
      <c r="A500" s="248" t="s">
        <v>1773</v>
      </c>
      <c r="B500" s="219" t="s">
        <v>151</v>
      </c>
      <c r="C500" s="179"/>
      <c r="G500" s="145"/>
    </row>
    <row r="501" spans="1:7" outlineLevel="1" x14ac:dyDescent="0.25">
      <c r="A501" s="248" t="s">
        <v>1774</v>
      </c>
      <c r="B501" s="162" t="s">
        <v>151</v>
      </c>
      <c r="C501" s="179"/>
      <c r="G501" s="145"/>
    </row>
    <row r="502" spans="1:7" outlineLevel="1" x14ac:dyDescent="0.25">
      <c r="A502" s="248" t="s">
        <v>1775</v>
      </c>
      <c r="B502" s="162" t="s">
        <v>151</v>
      </c>
      <c r="C502" s="179"/>
      <c r="G502" s="145"/>
    </row>
    <row r="503" spans="1:7" outlineLevel="1" x14ac:dyDescent="0.25">
      <c r="A503" s="248" t="s">
        <v>1776</v>
      </c>
      <c r="B503" s="162" t="s">
        <v>151</v>
      </c>
      <c r="C503" s="179"/>
      <c r="G503" s="145"/>
    </row>
    <row r="504" spans="1:7" outlineLevel="1" x14ac:dyDescent="0.25">
      <c r="A504" s="248" t="s">
        <v>1777</v>
      </c>
      <c r="B504" s="162" t="s">
        <v>151</v>
      </c>
      <c r="C504" s="179"/>
      <c r="G504" s="145"/>
    </row>
    <row r="505" spans="1:7" outlineLevel="1" x14ac:dyDescent="0.25">
      <c r="A505" s="248" t="s">
        <v>1778</v>
      </c>
      <c r="B505" s="162" t="s">
        <v>151</v>
      </c>
      <c r="C505" s="179"/>
      <c r="G505" s="145"/>
    </row>
    <row r="506" spans="1:7" outlineLevel="1" x14ac:dyDescent="0.25">
      <c r="A506" s="248" t="s">
        <v>1779</v>
      </c>
      <c r="B506" s="162" t="s">
        <v>151</v>
      </c>
      <c r="C506" s="179"/>
      <c r="G506" s="145"/>
    </row>
    <row r="507" spans="1:7" outlineLevel="1" x14ac:dyDescent="0.25">
      <c r="A507" s="248" t="s">
        <v>1780</v>
      </c>
      <c r="B507" s="162" t="s">
        <v>151</v>
      </c>
      <c r="C507" s="179"/>
      <c r="G507" s="145"/>
    </row>
    <row r="508" spans="1:7" outlineLevel="1" x14ac:dyDescent="0.25">
      <c r="A508" s="248" t="s">
        <v>1781</v>
      </c>
      <c r="B508" s="162" t="s">
        <v>151</v>
      </c>
      <c r="C508" s="179"/>
      <c r="G508" s="145"/>
    </row>
    <row r="509" spans="1:7" outlineLevel="1" x14ac:dyDescent="0.25">
      <c r="A509" s="248" t="s">
        <v>1782</v>
      </c>
      <c r="B509" s="162" t="s">
        <v>151</v>
      </c>
      <c r="C509" s="179"/>
      <c r="G509" s="145"/>
    </row>
    <row r="510" spans="1:7" outlineLevel="1" x14ac:dyDescent="0.25">
      <c r="A510" s="248" t="s">
        <v>1783</v>
      </c>
      <c r="B510" s="162" t="s">
        <v>151</v>
      </c>
      <c r="C510" s="179"/>
    </row>
    <row r="511" spans="1:7" outlineLevel="1" x14ac:dyDescent="0.25">
      <c r="A511" s="248" t="s">
        <v>1784</v>
      </c>
      <c r="B511" s="162" t="s">
        <v>151</v>
      </c>
      <c r="C511" s="179"/>
    </row>
    <row r="512" spans="1:7" outlineLevel="1" x14ac:dyDescent="0.25">
      <c r="A512" s="248" t="s">
        <v>1785</v>
      </c>
      <c r="B512" s="162" t="s">
        <v>151</v>
      </c>
      <c r="C512" s="179"/>
    </row>
    <row r="513" spans="1:7" s="216" customFormat="1" x14ac:dyDescent="0.25">
      <c r="A513" s="192"/>
      <c r="B513" s="192" t="s">
        <v>1786</v>
      </c>
      <c r="C513" s="156" t="s">
        <v>114</v>
      </c>
      <c r="D513" s="156" t="s">
        <v>1566</v>
      </c>
      <c r="E513" s="156"/>
      <c r="F513" s="156" t="s">
        <v>517</v>
      </c>
      <c r="G513" s="156" t="s">
        <v>1568</v>
      </c>
    </row>
    <row r="514" spans="1:7" s="216" customFormat="1" x14ac:dyDescent="0.25">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25">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25">
      <c r="A516" s="248" t="s">
        <v>1854</v>
      </c>
      <c r="B516" s="225" t="s">
        <v>609</v>
      </c>
      <c r="C516" s="242" t="s">
        <v>83</v>
      </c>
      <c r="D516" s="243" t="s">
        <v>83</v>
      </c>
      <c r="E516" s="226"/>
      <c r="F516" s="227" t="str">
        <f t="shared" si="30"/>
        <v/>
      </c>
      <c r="G516" s="227" t="str">
        <f t="shared" si="31"/>
        <v/>
      </c>
    </row>
    <row r="517" spans="1:7" s="216" customFormat="1" x14ac:dyDescent="0.25">
      <c r="A517" s="248" t="s">
        <v>1855</v>
      </c>
      <c r="B517" s="225" t="s">
        <v>609</v>
      </c>
      <c r="C517" s="242" t="s">
        <v>83</v>
      </c>
      <c r="D517" s="243" t="s">
        <v>83</v>
      </c>
      <c r="E517" s="226"/>
      <c r="F517" s="227" t="str">
        <f t="shared" si="30"/>
        <v/>
      </c>
      <c r="G517" s="227" t="str">
        <f t="shared" si="31"/>
        <v/>
      </c>
    </row>
    <row r="518" spans="1:7" s="216" customFormat="1" x14ac:dyDescent="0.25">
      <c r="A518" s="248" t="s">
        <v>1856</v>
      </c>
      <c r="B518" s="238" t="s">
        <v>609</v>
      </c>
      <c r="C518" s="242" t="s">
        <v>83</v>
      </c>
      <c r="D518" s="243" t="s">
        <v>83</v>
      </c>
      <c r="E518" s="226"/>
      <c r="F518" s="227" t="str">
        <f t="shared" si="30"/>
        <v/>
      </c>
      <c r="G518" s="227" t="str">
        <f t="shared" si="31"/>
        <v/>
      </c>
    </row>
    <row r="519" spans="1:7" s="216" customFormat="1" x14ac:dyDescent="0.25">
      <c r="A519" s="248" t="s">
        <v>1857</v>
      </c>
      <c r="B519" s="225" t="s">
        <v>609</v>
      </c>
      <c r="C519" s="242" t="s">
        <v>83</v>
      </c>
      <c r="D519" s="243" t="s">
        <v>83</v>
      </c>
      <c r="E519" s="226"/>
      <c r="F519" s="227" t="str">
        <f t="shared" si="30"/>
        <v/>
      </c>
      <c r="G519" s="227" t="str">
        <f t="shared" si="31"/>
        <v/>
      </c>
    </row>
    <row r="520" spans="1:7" s="216" customFormat="1" x14ac:dyDescent="0.25">
      <c r="A520" s="248" t="s">
        <v>1858</v>
      </c>
      <c r="B520" s="225" t="s">
        <v>609</v>
      </c>
      <c r="C520" s="242" t="s">
        <v>83</v>
      </c>
      <c r="D520" s="243" t="s">
        <v>83</v>
      </c>
      <c r="E520" s="226"/>
      <c r="F520" s="227" t="str">
        <f t="shared" si="30"/>
        <v/>
      </c>
      <c r="G520" s="227" t="str">
        <f t="shared" si="31"/>
        <v/>
      </c>
    </row>
    <row r="521" spans="1:7" s="216" customFormat="1" x14ac:dyDescent="0.25">
      <c r="A521" s="248" t="s">
        <v>1859</v>
      </c>
      <c r="B521" s="225" t="s">
        <v>609</v>
      </c>
      <c r="C521" s="242" t="s">
        <v>83</v>
      </c>
      <c r="D521" s="243" t="s">
        <v>83</v>
      </c>
      <c r="E521" s="226"/>
      <c r="F521" s="227" t="str">
        <f t="shared" si="30"/>
        <v/>
      </c>
      <c r="G521" s="227" t="str">
        <f t="shared" si="31"/>
        <v/>
      </c>
    </row>
    <row r="522" spans="1:7" s="216" customFormat="1" x14ac:dyDescent="0.25">
      <c r="A522" s="248" t="s">
        <v>1860</v>
      </c>
      <c r="B522" s="225" t="s">
        <v>609</v>
      </c>
      <c r="C522" s="242" t="s">
        <v>83</v>
      </c>
      <c r="D522" s="243" t="s">
        <v>83</v>
      </c>
      <c r="E522" s="226"/>
      <c r="F522" s="227" t="str">
        <f t="shared" si="30"/>
        <v/>
      </c>
      <c r="G522" s="227" t="str">
        <f t="shared" si="31"/>
        <v/>
      </c>
    </row>
    <row r="523" spans="1:7" s="216" customFormat="1" x14ac:dyDescent="0.25">
      <c r="A523" s="248" t="s">
        <v>1861</v>
      </c>
      <c r="B523" s="238" t="s">
        <v>609</v>
      </c>
      <c r="C523" s="242" t="s">
        <v>83</v>
      </c>
      <c r="D523" s="243" t="s">
        <v>83</v>
      </c>
      <c r="E523" s="226"/>
      <c r="F523" s="227" t="str">
        <f t="shared" si="30"/>
        <v/>
      </c>
      <c r="G523" s="227" t="str">
        <f t="shared" si="31"/>
        <v/>
      </c>
    </row>
    <row r="524" spans="1:7" s="216" customFormat="1" x14ac:dyDescent="0.25">
      <c r="A524" s="248" t="s">
        <v>1862</v>
      </c>
      <c r="B524" s="225" t="s">
        <v>609</v>
      </c>
      <c r="C524" s="242" t="s">
        <v>83</v>
      </c>
      <c r="D524" s="243" t="s">
        <v>83</v>
      </c>
      <c r="E524" s="226"/>
      <c r="F524" s="227" t="str">
        <f t="shared" si="30"/>
        <v/>
      </c>
      <c r="G524" s="227" t="str">
        <f t="shared" si="31"/>
        <v/>
      </c>
    </row>
    <row r="525" spans="1:7" s="216" customFormat="1" x14ac:dyDescent="0.25">
      <c r="A525" s="248" t="s">
        <v>1863</v>
      </c>
      <c r="B525" s="225" t="s">
        <v>609</v>
      </c>
      <c r="C525" s="242" t="s">
        <v>83</v>
      </c>
      <c r="D525" s="243" t="s">
        <v>83</v>
      </c>
      <c r="E525" s="226"/>
      <c r="F525" s="227" t="str">
        <f t="shared" si="30"/>
        <v/>
      </c>
      <c r="G525" s="227" t="str">
        <f t="shared" si="31"/>
        <v/>
      </c>
    </row>
    <row r="526" spans="1:7" s="216" customFormat="1" x14ac:dyDescent="0.25">
      <c r="A526" s="248" t="s">
        <v>1864</v>
      </c>
      <c r="B526" s="225" t="s">
        <v>609</v>
      </c>
      <c r="C526" s="242" t="s">
        <v>83</v>
      </c>
      <c r="D526" s="243" t="s">
        <v>83</v>
      </c>
      <c r="E526" s="226"/>
      <c r="F526" s="227" t="str">
        <f t="shared" si="30"/>
        <v/>
      </c>
      <c r="G526" s="227" t="str">
        <f t="shared" si="31"/>
        <v/>
      </c>
    </row>
    <row r="527" spans="1:7" s="216" customFormat="1" x14ac:dyDescent="0.25">
      <c r="A527" s="248" t="s">
        <v>1865</v>
      </c>
      <c r="B527" s="225" t="s">
        <v>609</v>
      </c>
      <c r="C527" s="242" t="s">
        <v>83</v>
      </c>
      <c r="D527" s="243" t="s">
        <v>83</v>
      </c>
      <c r="E527" s="226"/>
      <c r="F527" s="227" t="str">
        <f t="shared" si="30"/>
        <v/>
      </c>
      <c r="G527" s="227" t="str">
        <f t="shared" si="31"/>
        <v/>
      </c>
    </row>
    <row r="528" spans="1:7" s="216" customFormat="1" x14ac:dyDescent="0.25">
      <c r="A528" s="248" t="s">
        <v>1866</v>
      </c>
      <c r="B528" s="225" t="s">
        <v>609</v>
      </c>
      <c r="C528" s="242" t="s">
        <v>83</v>
      </c>
      <c r="D528" s="243" t="s">
        <v>83</v>
      </c>
      <c r="E528" s="226"/>
      <c r="F528" s="227" t="str">
        <f t="shared" si="30"/>
        <v/>
      </c>
      <c r="G528" s="227" t="str">
        <f t="shared" si="31"/>
        <v/>
      </c>
    </row>
    <row r="529" spans="1:7" s="216" customFormat="1" x14ac:dyDescent="0.25">
      <c r="A529" s="248" t="s">
        <v>1867</v>
      </c>
      <c r="B529" s="225" t="s">
        <v>609</v>
      </c>
      <c r="C529" s="242" t="s">
        <v>83</v>
      </c>
      <c r="D529" s="243" t="s">
        <v>83</v>
      </c>
      <c r="E529" s="226"/>
      <c r="F529" s="227" t="str">
        <f t="shared" si="30"/>
        <v/>
      </c>
      <c r="G529" s="227" t="str">
        <f t="shared" si="31"/>
        <v/>
      </c>
    </row>
    <row r="530" spans="1:7" s="216" customFormat="1" x14ac:dyDescent="0.25">
      <c r="A530" s="248" t="s">
        <v>1868</v>
      </c>
      <c r="B530" s="225" t="s">
        <v>609</v>
      </c>
      <c r="C530" s="242" t="s">
        <v>83</v>
      </c>
      <c r="D530" s="243" t="s">
        <v>83</v>
      </c>
      <c r="E530" s="226"/>
      <c r="F530" s="227" t="str">
        <f t="shared" si="30"/>
        <v/>
      </c>
      <c r="G530" s="227" t="str">
        <f t="shared" si="31"/>
        <v/>
      </c>
    </row>
    <row r="531" spans="1:7" s="216" customFormat="1" x14ac:dyDescent="0.25">
      <c r="A531" s="248" t="s">
        <v>1869</v>
      </c>
      <c r="B531" s="225" t="s">
        <v>1608</v>
      </c>
      <c r="C531" s="242" t="s">
        <v>83</v>
      </c>
      <c r="D531" s="243" t="s">
        <v>83</v>
      </c>
      <c r="E531" s="226"/>
      <c r="F531" s="227" t="str">
        <f t="shared" si="30"/>
        <v/>
      </c>
      <c r="G531" s="227" t="str">
        <f t="shared" si="31"/>
        <v/>
      </c>
    </row>
    <row r="532" spans="1:7" s="216" customFormat="1" x14ac:dyDescent="0.25">
      <c r="A532" s="248" t="s">
        <v>1870</v>
      </c>
      <c r="B532" s="225" t="s">
        <v>149</v>
      </c>
      <c r="C532" s="242">
        <f>SUM(C514:C531)</f>
        <v>0</v>
      </c>
      <c r="D532" s="243">
        <f>SUM(D514:D531)</f>
        <v>0</v>
      </c>
      <c r="E532" s="226"/>
      <c r="F532" s="234">
        <f>SUM(F514:F531)</f>
        <v>0</v>
      </c>
      <c r="G532" s="234">
        <f>SUM(G514:G531)</f>
        <v>0</v>
      </c>
    </row>
    <row r="533" spans="1:7" s="216" customFormat="1" x14ac:dyDescent="0.25">
      <c r="A533" s="248" t="s">
        <v>1871</v>
      </c>
      <c r="B533" s="225"/>
      <c r="C533" s="224"/>
      <c r="D533" s="224"/>
      <c r="E533" s="226"/>
      <c r="F533" s="226"/>
      <c r="G533" s="226"/>
    </row>
    <row r="534" spans="1:7" s="216" customFormat="1" x14ac:dyDescent="0.25">
      <c r="A534" s="248" t="s">
        <v>1872</v>
      </c>
      <c r="B534" s="225"/>
      <c r="C534" s="224"/>
      <c r="D534" s="224"/>
      <c r="E534" s="226"/>
      <c r="F534" s="226"/>
      <c r="G534" s="226"/>
    </row>
    <row r="535" spans="1:7" s="216" customFormat="1" x14ac:dyDescent="0.25">
      <c r="A535" s="248" t="s">
        <v>1873</v>
      </c>
      <c r="B535" s="225"/>
      <c r="C535" s="224"/>
      <c r="D535" s="224"/>
      <c r="E535" s="226"/>
      <c r="F535" s="226"/>
      <c r="G535" s="226"/>
    </row>
    <row r="536" spans="1:7" s="228" customFormat="1" x14ac:dyDescent="0.25">
      <c r="A536" s="192"/>
      <c r="B536" s="192" t="s">
        <v>1787</v>
      </c>
      <c r="C536" s="156" t="s">
        <v>114</v>
      </c>
      <c r="D536" s="156" t="s">
        <v>1566</v>
      </c>
      <c r="E536" s="156"/>
      <c r="F536" s="156" t="s">
        <v>517</v>
      </c>
      <c r="G536" s="156" t="s">
        <v>1568</v>
      </c>
    </row>
    <row r="537" spans="1:7" s="228" customFormat="1" x14ac:dyDescent="0.25">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25">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25">
      <c r="A539" s="248" t="s">
        <v>1876</v>
      </c>
      <c r="B539" s="238" t="s">
        <v>609</v>
      </c>
      <c r="C539" s="242" t="s">
        <v>83</v>
      </c>
      <c r="D539" s="243" t="s">
        <v>83</v>
      </c>
      <c r="E539" s="239"/>
      <c r="F539" s="227" t="str">
        <f t="shared" si="32"/>
        <v/>
      </c>
      <c r="G539" s="227" t="str">
        <f t="shared" si="33"/>
        <v/>
      </c>
    </row>
    <row r="540" spans="1:7" s="228" customFormat="1" x14ac:dyDescent="0.25">
      <c r="A540" s="248" t="s">
        <v>1877</v>
      </c>
      <c r="B540" s="238" t="s">
        <v>609</v>
      </c>
      <c r="C540" s="242" t="s">
        <v>83</v>
      </c>
      <c r="D540" s="243" t="s">
        <v>83</v>
      </c>
      <c r="E540" s="239"/>
      <c r="F540" s="227" t="str">
        <f t="shared" si="32"/>
        <v/>
      </c>
      <c r="G540" s="227" t="str">
        <f t="shared" si="33"/>
        <v/>
      </c>
    </row>
    <row r="541" spans="1:7" s="228" customFormat="1" x14ac:dyDescent="0.25">
      <c r="A541" s="248" t="s">
        <v>1878</v>
      </c>
      <c r="B541" s="238" t="s">
        <v>609</v>
      </c>
      <c r="C541" s="242" t="s">
        <v>83</v>
      </c>
      <c r="D541" s="243" t="s">
        <v>83</v>
      </c>
      <c r="E541" s="239"/>
      <c r="F541" s="227" t="str">
        <f t="shared" si="32"/>
        <v/>
      </c>
      <c r="G541" s="227" t="str">
        <f t="shared" si="33"/>
        <v/>
      </c>
    </row>
    <row r="542" spans="1:7" s="228" customFormat="1" x14ac:dyDescent="0.25">
      <c r="A542" s="248" t="s">
        <v>1879</v>
      </c>
      <c r="B542" s="238" t="s">
        <v>609</v>
      </c>
      <c r="C542" s="242" t="s">
        <v>83</v>
      </c>
      <c r="D542" s="243" t="s">
        <v>83</v>
      </c>
      <c r="E542" s="239"/>
      <c r="F542" s="227" t="str">
        <f t="shared" si="32"/>
        <v/>
      </c>
      <c r="G542" s="227" t="str">
        <f t="shared" si="33"/>
        <v/>
      </c>
    </row>
    <row r="543" spans="1:7" s="228" customFormat="1" x14ac:dyDescent="0.25">
      <c r="A543" s="248" t="s">
        <v>1880</v>
      </c>
      <c r="B543" s="249" t="s">
        <v>609</v>
      </c>
      <c r="C543" s="242" t="s">
        <v>83</v>
      </c>
      <c r="D543" s="243" t="s">
        <v>83</v>
      </c>
      <c r="E543" s="239"/>
      <c r="F543" s="227" t="str">
        <f t="shared" si="32"/>
        <v/>
      </c>
      <c r="G543" s="227" t="str">
        <f t="shared" si="33"/>
        <v/>
      </c>
    </row>
    <row r="544" spans="1:7" s="228" customFormat="1" x14ac:dyDescent="0.25">
      <c r="A544" s="248" t="s">
        <v>1881</v>
      </c>
      <c r="B544" s="238" t="s">
        <v>609</v>
      </c>
      <c r="C544" s="242" t="s">
        <v>83</v>
      </c>
      <c r="D544" s="243" t="s">
        <v>83</v>
      </c>
      <c r="E544" s="239"/>
      <c r="F544" s="227" t="str">
        <f t="shared" si="32"/>
        <v/>
      </c>
      <c r="G544" s="227" t="str">
        <f t="shared" si="33"/>
        <v/>
      </c>
    </row>
    <row r="545" spans="1:7" s="228" customFormat="1" x14ac:dyDescent="0.25">
      <c r="A545" s="248" t="s">
        <v>1882</v>
      </c>
      <c r="B545" s="238" t="s">
        <v>609</v>
      </c>
      <c r="C545" s="242" t="s">
        <v>83</v>
      </c>
      <c r="D545" s="243" t="s">
        <v>83</v>
      </c>
      <c r="E545" s="239"/>
      <c r="F545" s="227" t="str">
        <f t="shared" si="32"/>
        <v/>
      </c>
      <c r="G545" s="227" t="str">
        <f t="shared" si="33"/>
        <v/>
      </c>
    </row>
    <row r="546" spans="1:7" s="228" customFormat="1" x14ac:dyDescent="0.25">
      <c r="A546" s="248" t="s">
        <v>1883</v>
      </c>
      <c r="B546" s="238" t="s">
        <v>609</v>
      </c>
      <c r="C546" s="242" t="s">
        <v>83</v>
      </c>
      <c r="D546" s="243" t="s">
        <v>83</v>
      </c>
      <c r="E546" s="239"/>
      <c r="F546" s="227" t="str">
        <f t="shared" si="32"/>
        <v/>
      </c>
      <c r="G546" s="227" t="str">
        <f t="shared" si="33"/>
        <v/>
      </c>
    </row>
    <row r="547" spans="1:7" s="228" customFormat="1" x14ac:dyDescent="0.25">
      <c r="A547" s="248" t="s">
        <v>1884</v>
      </c>
      <c r="B547" s="238" t="s">
        <v>609</v>
      </c>
      <c r="C547" s="242" t="s">
        <v>83</v>
      </c>
      <c r="D547" s="243" t="s">
        <v>83</v>
      </c>
      <c r="E547" s="239"/>
      <c r="F547" s="227" t="str">
        <f t="shared" si="32"/>
        <v/>
      </c>
      <c r="G547" s="227" t="str">
        <f t="shared" si="33"/>
        <v/>
      </c>
    </row>
    <row r="548" spans="1:7" s="228" customFormat="1" x14ac:dyDescent="0.25">
      <c r="A548" s="248" t="s">
        <v>1885</v>
      </c>
      <c r="B548" s="238" t="s">
        <v>609</v>
      </c>
      <c r="C548" s="242" t="s">
        <v>83</v>
      </c>
      <c r="D548" s="243" t="s">
        <v>83</v>
      </c>
      <c r="E548" s="239"/>
      <c r="F548" s="227" t="str">
        <f t="shared" si="32"/>
        <v/>
      </c>
      <c r="G548" s="227" t="str">
        <f t="shared" si="33"/>
        <v/>
      </c>
    </row>
    <row r="549" spans="1:7" s="228" customFormat="1" x14ac:dyDescent="0.25">
      <c r="A549" s="248" t="s">
        <v>1886</v>
      </c>
      <c r="B549" s="238" t="s">
        <v>609</v>
      </c>
      <c r="C549" s="242" t="s">
        <v>83</v>
      </c>
      <c r="D549" s="243" t="s">
        <v>83</v>
      </c>
      <c r="E549" s="239"/>
      <c r="F549" s="227" t="str">
        <f t="shared" si="32"/>
        <v/>
      </c>
      <c r="G549" s="227" t="str">
        <f t="shared" si="33"/>
        <v/>
      </c>
    </row>
    <row r="550" spans="1:7" s="228" customFormat="1" x14ac:dyDescent="0.25">
      <c r="A550" s="248" t="s">
        <v>1887</v>
      </c>
      <c r="B550" s="238" t="s">
        <v>609</v>
      </c>
      <c r="C550" s="242" t="s">
        <v>83</v>
      </c>
      <c r="D550" s="243" t="s">
        <v>83</v>
      </c>
      <c r="E550" s="239"/>
      <c r="F550" s="227" t="str">
        <f t="shared" si="32"/>
        <v/>
      </c>
      <c r="G550" s="227" t="str">
        <f t="shared" si="33"/>
        <v/>
      </c>
    </row>
    <row r="551" spans="1:7" s="228" customFormat="1" x14ac:dyDescent="0.25">
      <c r="A551" s="248" t="s">
        <v>1888</v>
      </c>
      <c r="B551" s="238" t="s">
        <v>609</v>
      </c>
      <c r="C551" s="242" t="s">
        <v>83</v>
      </c>
      <c r="D551" s="243" t="s">
        <v>83</v>
      </c>
      <c r="E551" s="239"/>
      <c r="F551" s="227" t="str">
        <f t="shared" si="32"/>
        <v/>
      </c>
      <c r="G551" s="227" t="str">
        <f t="shared" si="33"/>
        <v/>
      </c>
    </row>
    <row r="552" spans="1:7" s="228" customFormat="1" x14ac:dyDescent="0.25">
      <c r="A552" s="248" t="s">
        <v>1889</v>
      </c>
      <c r="B552" s="238" t="s">
        <v>609</v>
      </c>
      <c r="C552" s="242" t="s">
        <v>83</v>
      </c>
      <c r="D552" s="243" t="s">
        <v>83</v>
      </c>
      <c r="E552" s="239"/>
      <c r="F552" s="227" t="str">
        <f t="shared" si="32"/>
        <v/>
      </c>
      <c r="G552" s="227" t="str">
        <f t="shared" si="33"/>
        <v/>
      </c>
    </row>
    <row r="553" spans="1:7" s="228" customFormat="1" x14ac:dyDescent="0.25">
      <c r="A553" s="248" t="s">
        <v>1890</v>
      </c>
      <c r="B553" s="238" t="s">
        <v>609</v>
      </c>
      <c r="C553" s="242" t="s">
        <v>83</v>
      </c>
      <c r="D553" s="243" t="s">
        <v>83</v>
      </c>
      <c r="E553" s="239"/>
      <c r="F553" s="227" t="str">
        <f t="shared" si="32"/>
        <v/>
      </c>
      <c r="G553" s="227" t="str">
        <f t="shared" si="33"/>
        <v/>
      </c>
    </row>
    <row r="554" spans="1:7" s="228" customFormat="1" x14ac:dyDescent="0.25">
      <c r="A554" s="248" t="s">
        <v>1891</v>
      </c>
      <c r="B554" s="238" t="s">
        <v>1608</v>
      </c>
      <c r="C554" s="242" t="s">
        <v>83</v>
      </c>
      <c r="D554" s="243" t="s">
        <v>83</v>
      </c>
      <c r="E554" s="239"/>
      <c r="F554" s="227" t="str">
        <f t="shared" si="32"/>
        <v/>
      </c>
      <c r="G554" s="227" t="str">
        <f t="shared" si="33"/>
        <v/>
      </c>
    </row>
    <row r="555" spans="1:7" s="228" customFormat="1" x14ac:dyDescent="0.25">
      <c r="A555" s="248" t="s">
        <v>1892</v>
      </c>
      <c r="B555" s="238" t="s">
        <v>149</v>
      </c>
      <c r="C555" s="242">
        <f>SUM(C537:C554)</f>
        <v>0</v>
      </c>
      <c r="D555" s="243">
        <f>SUM(D537:D554)</f>
        <v>0</v>
      </c>
      <c r="E555" s="239"/>
      <c r="F555" s="234">
        <f>SUM(F537:F554)</f>
        <v>0</v>
      </c>
      <c r="G555" s="234">
        <f>SUM(G537:G554)</f>
        <v>0</v>
      </c>
    </row>
    <row r="556" spans="1:7" s="228" customFormat="1" x14ac:dyDescent="0.25">
      <c r="A556" s="248" t="s">
        <v>1893</v>
      </c>
      <c r="B556" s="238"/>
      <c r="C556" s="237"/>
      <c r="D556" s="237"/>
      <c r="E556" s="239"/>
      <c r="F556" s="239"/>
      <c r="G556" s="239"/>
    </row>
    <row r="557" spans="1:7" s="228" customFormat="1" x14ac:dyDescent="0.25">
      <c r="A557" s="248" t="s">
        <v>1894</v>
      </c>
      <c r="B557" s="238"/>
      <c r="C557" s="237"/>
      <c r="D557" s="237"/>
      <c r="E557" s="239"/>
      <c r="F557" s="239"/>
      <c r="G557" s="239"/>
    </row>
    <row r="558" spans="1:7" s="228" customFormat="1" x14ac:dyDescent="0.25">
      <c r="A558" s="248" t="s">
        <v>1895</v>
      </c>
      <c r="B558" s="238"/>
      <c r="C558" s="237"/>
      <c r="D558" s="237"/>
      <c r="E558" s="239"/>
      <c r="F558" s="239"/>
      <c r="G558" s="239"/>
    </row>
    <row r="559" spans="1:7" s="216" customFormat="1" x14ac:dyDescent="0.25">
      <c r="A559" s="192"/>
      <c r="B559" s="192" t="s">
        <v>1788</v>
      </c>
      <c r="C559" s="156" t="s">
        <v>114</v>
      </c>
      <c r="D559" s="156" t="s">
        <v>1566</v>
      </c>
      <c r="E559" s="156"/>
      <c r="F559" s="156" t="s">
        <v>517</v>
      </c>
      <c r="G559" s="156" t="s">
        <v>1568</v>
      </c>
    </row>
    <row r="560" spans="1:7" s="216" customFormat="1" x14ac:dyDescent="0.25">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25">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25">
      <c r="A562" s="248" t="s">
        <v>1898</v>
      </c>
      <c r="B562" s="253" t="s">
        <v>1731</v>
      </c>
      <c r="C562" s="242" t="s">
        <v>83</v>
      </c>
      <c r="D562" s="243" t="s">
        <v>83</v>
      </c>
      <c r="E562" s="226"/>
      <c r="F562" s="227" t="str">
        <f t="shared" si="34"/>
        <v/>
      </c>
      <c r="G562" s="227" t="str">
        <f t="shared" si="35"/>
        <v/>
      </c>
    </row>
    <row r="563" spans="1:7" s="216" customFormat="1" x14ac:dyDescent="0.25">
      <c r="A563" s="248" t="s">
        <v>1899</v>
      </c>
      <c r="B563" s="253" t="s">
        <v>1558</v>
      </c>
      <c r="C563" s="242" t="s">
        <v>83</v>
      </c>
      <c r="D563" s="243" t="s">
        <v>83</v>
      </c>
      <c r="E563" s="226"/>
      <c r="F563" s="227" t="str">
        <f t="shared" si="34"/>
        <v/>
      </c>
      <c r="G563" s="227" t="str">
        <f t="shared" si="35"/>
        <v/>
      </c>
    </row>
    <row r="564" spans="1:7" s="216" customFormat="1" x14ac:dyDescent="0.25">
      <c r="A564" s="248" t="s">
        <v>1900</v>
      </c>
      <c r="B564" s="253" t="s">
        <v>1559</v>
      </c>
      <c r="C564" s="242" t="s">
        <v>83</v>
      </c>
      <c r="D564" s="243" t="s">
        <v>83</v>
      </c>
      <c r="E564" s="226"/>
      <c r="F564" s="227" t="str">
        <f t="shared" si="34"/>
        <v/>
      </c>
      <c r="G564" s="227" t="str">
        <f t="shared" si="35"/>
        <v/>
      </c>
    </row>
    <row r="565" spans="1:7" s="216" customFormat="1" x14ac:dyDescent="0.25">
      <c r="A565" s="248" t="s">
        <v>1901</v>
      </c>
      <c r="B565" s="253" t="s">
        <v>1560</v>
      </c>
      <c r="C565" s="242" t="s">
        <v>83</v>
      </c>
      <c r="D565" s="243" t="s">
        <v>83</v>
      </c>
      <c r="E565" s="226"/>
      <c r="F565" s="227" t="str">
        <f t="shared" si="34"/>
        <v/>
      </c>
      <c r="G565" s="227" t="str">
        <f t="shared" si="35"/>
        <v/>
      </c>
    </row>
    <row r="566" spans="1:7" s="216" customFormat="1" x14ac:dyDescent="0.25">
      <c r="A566" s="248" t="s">
        <v>1902</v>
      </c>
      <c r="B566" s="253" t="s">
        <v>1561</v>
      </c>
      <c r="C566" s="242" t="s">
        <v>83</v>
      </c>
      <c r="D566" s="243" t="s">
        <v>83</v>
      </c>
      <c r="E566" s="226"/>
      <c r="F566" s="227" t="str">
        <f t="shared" si="34"/>
        <v/>
      </c>
      <c r="G566" s="227" t="str">
        <f t="shared" si="35"/>
        <v/>
      </c>
    </row>
    <row r="567" spans="1:7" s="216" customFormat="1" x14ac:dyDescent="0.25">
      <c r="A567" s="248" t="s">
        <v>1903</v>
      </c>
      <c r="B567" s="253" t="s">
        <v>1562</v>
      </c>
      <c r="C567" s="242" t="s">
        <v>83</v>
      </c>
      <c r="D567" s="243" t="s">
        <v>83</v>
      </c>
      <c r="E567" s="226"/>
      <c r="F567" s="227" t="str">
        <f t="shared" si="34"/>
        <v/>
      </c>
      <c r="G567" s="227" t="str">
        <f t="shared" si="35"/>
        <v/>
      </c>
    </row>
    <row r="568" spans="1:7" s="216" customFormat="1" x14ac:dyDescent="0.25">
      <c r="A568" s="248" t="s">
        <v>1904</v>
      </c>
      <c r="B568" s="253" t="s">
        <v>1563</v>
      </c>
      <c r="C568" s="242" t="s">
        <v>83</v>
      </c>
      <c r="D568" s="243" t="s">
        <v>83</v>
      </c>
      <c r="E568" s="226"/>
      <c r="F568" s="227" t="str">
        <f t="shared" si="34"/>
        <v/>
      </c>
      <c r="G568" s="227" t="str">
        <f t="shared" si="35"/>
        <v/>
      </c>
    </row>
    <row r="569" spans="1:7" s="216" customFormat="1" x14ac:dyDescent="0.25">
      <c r="A569" s="248" t="s">
        <v>1905</v>
      </c>
      <c r="B569" s="248" t="s">
        <v>1608</v>
      </c>
      <c r="C569" s="242" t="s">
        <v>83</v>
      </c>
      <c r="D569" s="243" t="s">
        <v>83</v>
      </c>
      <c r="E569" s="226"/>
      <c r="F569" s="227" t="str">
        <f t="shared" si="34"/>
        <v/>
      </c>
      <c r="G569" s="227" t="str">
        <f t="shared" si="35"/>
        <v/>
      </c>
    </row>
    <row r="570" spans="1:7" s="228" customFormat="1" x14ac:dyDescent="0.25">
      <c r="A570" s="248" t="s">
        <v>1906</v>
      </c>
      <c r="B570" s="253" t="s">
        <v>149</v>
      </c>
      <c r="C570" s="242">
        <f>SUM(C560:C568)</f>
        <v>0</v>
      </c>
      <c r="D570" s="243">
        <f>SUM(D560:D568)</f>
        <v>0</v>
      </c>
      <c r="E570" s="239"/>
      <c r="F570" s="234">
        <f>SUM(F560:F569)</f>
        <v>0</v>
      </c>
      <c r="G570" s="234">
        <f>SUM(G560:G569)</f>
        <v>0</v>
      </c>
    </row>
    <row r="571" spans="1:7" x14ac:dyDescent="0.25">
      <c r="A571" s="248" t="s">
        <v>1907</v>
      </c>
      <c r="B571" s="233"/>
    </row>
    <row r="572" spans="1:7" x14ac:dyDescent="0.25">
      <c r="A572" s="192"/>
      <c r="B572" s="192" t="s">
        <v>1789</v>
      </c>
      <c r="C572" s="156" t="s">
        <v>114</v>
      </c>
      <c r="D572" s="156" t="s">
        <v>1564</v>
      </c>
      <c r="E572" s="156"/>
      <c r="F572" s="156" t="s">
        <v>516</v>
      </c>
      <c r="G572" s="156" t="s">
        <v>1568</v>
      </c>
    </row>
    <row r="573" spans="1:7" x14ac:dyDescent="0.25">
      <c r="A573" s="248" t="s">
        <v>1908</v>
      </c>
      <c r="B573" s="238" t="s">
        <v>1690</v>
      </c>
      <c r="C573" s="242" t="s">
        <v>83</v>
      </c>
      <c r="D573" s="243" t="s">
        <v>83</v>
      </c>
      <c r="E573" s="239"/>
      <c r="F573" s="227" t="str">
        <f>IF($C$577=0,"",IF(C573="[for completion]","",IF(C573="","",C573/$C$577)))</f>
        <v/>
      </c>
      <c r="G573" s="227" t="str">
        <f>IF($D$577=0,"",IF(D573="[for completion]","",IF(D573="","",D573/$D$577)))</f>
        <v/>
      </c>
    </row>
    <row r="574" spans="1:7" x14ac:dyDescent="0.25">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25">
      <c r="A575" s="248" t="s">
        <v>1910</v>
      </c>
      <c r="B575" s="238" t="s">
        <v>1565</v>
      </c>
      <c r="C575" s="242" t="s">
        <v>83</v>
      </c>
      <c r="D575" s="243" t="s">
        <v>83</v>
      </c>
      <c r="E575" s="239"/>
      <c r="F575" s="227" t="str">
        <f t="shared" si="36"/>
        <v/>
      </c>
      <c r="G575" s="227" t="str">
        <f t="shared" si="37"/>
        <v/>
      </c>
    </row>
    <row r="576" spans="1:7" x14ac:dyDescent="0.25">
      <c r="A576" s="248" t="s">
        <v>1911</v>
      </c>
      <c r="B576" s="237" t="s">
        <v>1608</v>
      </c>
      <c r="C576" s="242" t="s">
        <v>83</v>
      </c>
      <c r="D576" s="243" t="s">
        <v>83</v>
      </c>
      <c r="E576" s="239"/>
      <c r="F576" s="227" t="str">
        <f t="shared" si="36"/>
        <v/>
      </c>
      <c r="G576" s="227" t="str">
        <f t="shared" si="37"/>
        <v/>
      </c>
    </row>
    <row r="577" spans="1:7" x14ac:dyDescent="0.25">
      <c r="A577" s="248" t="s">
        <v>1912</v>
      </c>
      <c r="B577" s="238" t="s">
        <v>149</v>
      </c>
      <c r="C577" s="242">
        <f>SUM(C573:C576)</f>
        <v>0</v>
      </c>
      <c r="D577" s="243">
        <f>SUM(D573:D576)</f>
        <v>0</v>
      </c>
      <c r="E577" s="239"/>
      <c r="F577" s="234">
        <f>SUM(F573:F576)</f>
        <v>0</v>
      </c>
      <c r="G577" s="234">
        <f>SUM(G573:G576)</f>
        <v>0</v>
      </c>
    </row>
    <row r="578" spans="1:7" x14ac:dyDescent="0.25">
      <c r="A578" s="237"/>
      <c r="B578" s="237"/>
      <c r="C578" s="237"/>
      <c r="D578" s="237"/>
      <c r="E578" s="237"/>
      <c r="F578" s="237"/>
      <c r="G578" s="236"/>
    </row>
    <row r="579" spans="1:7" x14ac:dyDescent="0.25">
      <c r="A579" s="192"/>
      <c r="B579" s="192" t="s">
        <v>1758</v>
      </c>
      <c r="C579" s="156" t="s">
        <v>114</v>
      </c>
      <c r="D579" s="156" t="s">
        <v>1566</v>
      </c>
      <c r="E579" s="156"/>
      <c r="F579" s="156" t="s">
        <v>516</v>
      </c>
      <c r="G579" s="156" t="s">
        <v>1568</v>
      </c>
    </row>
    <row r="580" spans="1:7" x14ac:dyDescent="0.25">
      <c r="A580" s="248" t="s">
        <v>1913</v>
      </c>
      <c r="B580" s="253" t="s">
        <v>609</v>
      </c>
      <c r="C580" s="242" t="s">
        <v>83</v>
      </c>
      <c r="D580" s="243" t="s">
        <v>83</v>
      </c>
      <c r="E580" s="254"/>
      <c r="F580" s="257" t="str">
        <f>IF($C$598=0,"",IF(C580="[for completion]","",IF(C580="","",C580/$C$598)))</f>
        <v/>
      </c>
      <c r="G580" s="257" t="str">
        <f>IF($D$598=0,"",IF(D580="[for completion]","",IF(D580="","",D580/$D$598)))</f>
        <v/>
      </c>
    </row>
    <row r="581" spans="1:7" x14ac:dyDescent="0.25">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25">
      <c r="A582" s="248" t="s">
        <v>1915</v>
      </c>
      <c r="B582" s="253" t="s">
        <v>609</v>
      </c>
      <c r="C582" s="242" t="s">
        <v>83</v>
      </c>
      <c r="D582" s="243" t="s">
        <v>83</v>
      </c>
      <c r="E582" s="254"/>
      <c r="F582" s="257" t="str">
        <f t="shared" si="38"/>
        <v/>
      </c>
      <c r="G582" s="257" t="str">
        <f t="shared" si="39"/>
        <v/>
      </c>
    </row>
    <row r="583" spans="1:7" x14ac:dyDescent="0.25">
      <c r="A583" s="248" t="s">
        <v>1916</v>
      </c>
      <c r="B583" s="253" t="s">
        <v>609</v>
      </c>
      <c r="C583" s="242" t="s">
        <v>83</v>
      </c>
      <c r="D583" s="243" t="s">
        <v>83</v>
      </c>
      <c r="E583" s="254"/>
      <c r="F583" s="257" t="str">
        <f t="shared" si="38"/>
        <v/>
      </c>
      <c r="G583" s="257" t="str">
        <f t="shared" si="39"/>
        <v/>
      </c>
    </row>
    <row r="584" spans="1:7" x14ac:dyDescent="0.25">
      <c r="A584" s="248" t="s">
        <v>1917</v>
      </c>
      <c r="B584" s="253" t="s">
        <v>609</v>
      </c>
      <c r="C584" s="242" t="s">
        <v>83</v>
      </c>
      <c r="D584" s="243" t="s">
        <v>83</v>
      </c>
      <c r="E584" s="254"/>
      <c r="F584" s="257" t="str">
        <f t="shared" si="38"/>
        <v/>
      </c>
      <c r="G584" s="257" t="str">
        <f t="shared" si="39"/>
        <v/>
      </c>
    </row>
    <row r="585" spans="1:7" x14ac:dyDescent="0.25">
      <c r="A585" s="248" t="s">
        <v>1918</v>
      </c>
      <c r="B585" s="253" t="s">
        <v>609</v>
      </c>
      <c r="C585" s="242" t="s">
        <v>83</v>
      </c>
      <c r="D585" s="243" t="s">
        <v>83</v>
      </c>
      <c r="E585" s="254"/>
      <c r="F585" s="257" t="str">
        <f t="shared" si="38"/>
        <v/>
      </c>
      <c r="G585" s="257" t="str">
        <f t="shared" si="39"/>
        <v/>
      </c>
    </row>
    <row r="586" spans="1:7" x14ac:dyDescent="0.25">
      <c r="A586" s="248" t="s">
        <v>1919</v>
      </c>
      <c r="B586" s="253" t="s">
        <v>609</v>
      </c>
      <c r="C586" s="242" t="s">
        <v>83</v>
      </c>
      <c r="D586" s="243" t="s">
        <v>83</v>
      </c>
      <c r="E586" s="254"/>
      <c r="F586" s="257" t="str">
        <f t="shared" si="38"/>
        <v/>
      </c>
      <c r="G586" s="257" t="str">
        <f t="shared" si="39"/>
        <v/>
      </c>
    </row>
    <row r="587" spans="1:7" x14ac:dyDescent="0.25">
      <c r="A587" s="248" t="s">
        <v>1920</v>
      </c>
      <c r="B587" s="253" t="s">
        <v>609</v>
      </c>
      <c r="C587" s="242" t="s">
        <v>83</v>
      </c>
      <c r="D587" s="243" t="s">
        <v>83</v>
      </c>
      <c r="E587" s="254"/>
      <c r="F587" s="257" t="str">
        <f t="shared" si="38"/>
        <v/>
      </c>
      <c r="G587" s="257" t="str">
        <f t="shared" si="39"/>
        <v/>
      </c>
    </row>
    <row r="588" spans="1:7" x14ac:dyDescent="0.25">
      <c r="A588" s="248" t="s">
        <v>1921</v>
      </c>
      <c r="B588" s="253" t="s">
        <v>609</v>
      </c>
      <c r="C588" s="242" t="s">
        <v>83</v>
      </c>
      <c r="D588" s="243" t="s">
        <v>83</v>
      </c>
      <c r="E588" s="254"/>
      <c r="F588" s="257" t="str">
        <f t="shared" si="38"/>
        <v/>
      </c>
      <c r="G588" s="257" t="str">
        <f t="shared" si="39"/>
        <v/>
      </c>
    </row>
    <row r="589" spans="1:7" x14ac:dyDescent="0.25">
      <c r="A589" s="248" t="s">
        <v>1922</v>
      </c>
      <c r="B589" s="253" t="s">
        <v>609</v>
      </c>
      <c r="C589" s="242" t="s">
        <v>83</v>
      </c>
      <c r="D589" s="243" t="s">
        <v>83</v>
      </c>
      <c r="E589" s="254"/>
      <c r="F589" s="257" t="str">
        <f t="shared" si="38"/>
        <v/>
      </c>
      <c r="G589" s="257" t="str">
        <f t="shared" si="39"/>
        <v/>
      </c>
    </row>
    <row r="590" spans="1:7" x14ac:dyDescent="0.25">
      <c r="A590" s="248" t="s">
        <v>1923</v>
      </c>
      <c r="B590" s="253" t="s">
        <v>609</v>
      </c>
      <c r="C590" s="242" t="s">
        <v>83</v>
      </c>
      <c r="D590" s="266" t="s">
        <v>83</v>
      </c>
      <c r="E590" s="254"/>
      <c r="F590" s="257" t="str">
        <f t="shared" si="38"/>
        <v/>
      </c>
      <c r="G590" s="257" t="str">
        <f t="shared" si="39"/>
        <v/>
      </c>
    </row>
    <row r="591" spans="1:7" x14ac:dyDescent="0.25">
      <c r="A591" s="248" t="s">
        <v>1924</v>
      </c>
      <c r="B591" s="253" t="s">
        <v>609</v>
      </c>
      <c r="C591" s="242" t="s">
        <v>83</v>
      </c>
      <c r="D591" s="243" t="s">
        <v>83</v>
      </c>
      <c r="E591" s="254"/>
      <c r="F591" s="257" t="str">
        <f t="shared" si="38"/>
        <v/>
      </c>
      <c r="G591" s="257" t="str">
        <f t="shared" si="39"/>
        <v/>
      </c>
    </row>
    <row r="592" spans="1:7" x14ac:dyDescent="0.25">
      <c r="A592" s="248" t="s">
        <v>1925</v>
      </c>
      <c r="B592" s="253" t="s">
        <v>609</v>
      </c>
      <c r="C592" s="242" t="s">
        <v>83</v>
      </c>
      <c r="D592" s="243" t="s">
        <v>83</v>
      </c>
      <c r="E592" s="254"/>
      <c r="F592" s="257" t="str">
        <f t="shared" si="38"/>
        <v/>
      </c>
      <c r="G592" s="257" t="str">
        <f t="shared" si="39"/>
        <v/>
      </c>
    </row>
    <row r="593" spans="1:7" x14ac:dyDescent="0.25">
      <c r="A593" s="248" t="s">
        <v>1926</v>
      </c>
      <c r="B593" s="253" t="s">
        <v>609</v>
      </c>
      <c r="C593" s="242" t="s">
        <v>83</v>
      </c>
      <c r="D593" s="243" t="s">
        <v>83</v>
      </c>
      <c r="E593" s="254"/>
      <c r="F593" s="257" t="str">
        <f t="shared" si="38"/>
        <v/>
      </c>
      <c r="G593" s="257" t="str">
        <f t="shared" si="39"/>
        <v/>
      </c>
    </row>
    <row r="594" spans="1:7" x14ac:dyDescent="0.25">
      <c r="A594" s="248" t="s">
        <v>1927</v>
      </c>
      <c r="B594" s="253" t="s">
        <v>609</v>
      </c>
      <c r="C594" s="242" t="s">
        <v>83</v>
      </c>
      <c r="D594" s="243" t="s">
        <v>83</v>
      </c>
      <c r="E594" s="254"/>
      <c r="F594" s="257" t="str">
        <f t="shared" si="38"/>
        <v/>
      </c>
      <c r="G594" s="257" t="str">
        <f t="shared" si="39"/>
        <v/>
      </c>
    </row>
    <row r="595" spans="1:7" x14ac:dyDescent="0.25">
      <c r="A595" s="248" t="s">
        <v>1928</v>
      </c>
      <c r="B595" s="253" t="s">
        <v>609</v>
      </c>
      <c r="C595" s="242" t="s">
        <v>83</v>
      </c>
      <c r="D595" s="243" t="s">
        <v>83</v>
      </c>
      <c r="E595" s="254"/>
      <c r="F595" s="257" t="str">
        <f t="shared" si="38"/>
        <v/>
      </c>
      <c r="G595" s="257" t="str">
        <f t="shared" si="39"/>
        <v/>
      </c>
    </row>
    <row r="596" spans="1:7" x14ac:dyDescent="0.25">
      <c r="A596" s="248" t="s">
        <v>1929</v>
      </c>
      <c r="B596" s="253" t="s">
        <v>609</v>
      </c>
      <c r="C596" s="242" t="s">
        <v>83</v>
      </c>
      <c r="D596" s="243" t="s">
        <v>83</v>
      </c>
      <c r="E596" s="254"/>
      <c r="F596" s="257" t="str">
        <f t="shared" si="38"/>
        <v/>
      </c>
      <c r="G596" s="257" t="str">
        <f t="shared" si="39"/>
        <v/>
      </c>
    </row>
    <row r="597" spans="1:7" x14ac:dyDescent="0.25">
      <c r="A597" s="248" t="s">
        <v>1930</v>
      </c>
      <c r="B597" s="253" t="s">
        <v>1608</v>
      </c>
      <c r="C597" s="242" t="s">
        <v>83</v>
      </c>
      <c r="D597" s="243" t="s">
        <v>83</v>
      </c>
      <c r="E597" s="254"/>
      <c r="F597" s="257" t="str">
        <f t="shared" si="38"/>
        <v/>
      </c>
      <c r="G597" s="257" t="str">
        <f t="shared" si="39"/>
        <v/>
      </c>
    </row>
    <row r="598" spans="1:7" x14ac:dyDescent="0.25">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6" zoomScale="80" zoomScaleNormal="80" workbookViewId="0">
      <selection activeCell="A2" sqref="A2"/>
    </sheetView>
  </sheetViews>
  <sheetFormatPr baseColWidth="10" defaultColWidth="8.7109375" defaultRowHeight="15" outlineLevelRow="1" x14ac:dyDescent="0.25"/>
  <cols>
    <col min="1" max="1" width="12.28515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7109375" style="66" customWidth="1"/>
    <col min="10" max="11" width="47.7109375" style="66" customWidth="1"/>
    <col min="12" max="12" width="7.28515625" style="66" customWidth="1"/>
    <col min="13" max="13" width="25.7109375" style="66" customWidth="1"/>
    <col min="14" max="14" width="25.7109375" style="64" customWidth="1"/>
    <col min="15" max="16384" width="8.7109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ht="14.45" x14ac:dyDescent="0.3">
      <c r="A10" s="66" t="s">
        <v>821</v>
      </c>
      <c r="B10" s="66" t="s">
        <v>822</v>
      </c>
      <c r="C10" s="188" t="s">
        <v>83</v>
      </c>
      <c r="E10" s="83"/>
      <c r="F10" s="83"/>
      <c r="H10"/>
      <c r="I10" s="83"/>
      <c r="L10" s="83"/>
      <c r="M10" s="83"/>
    </row>
    <row r="11" spans="1:14" ht="14.45" outlineLevel="1" x14ac:dyDescent="0.3">
      <c r="A11" s="66" t="s">
        <v>823</v>
      </c>
      <c r="B11" s="95" t="s">
        <v>510</v>
      </c>
      <c r="C11" s="188"/>
      <c r="E11" s="83"/>
      <c r="F11" s="83"/>
      <c r="H11"/>
      <c r="I11" s="83"/>
      <c r="L11" s="83"/>
      <c r="M11" s="83"/>
    </row>
    <row r="12" spans="1:14" ht="14.45" outlineLevel="1" x14ac:dyDescent="0.3">
      <c r="A12" s="66" t="s">
        <v>824</v>
      </c>
      <c r="B12" s="95" t="s">
        <v>512</v>
      </c>
      <c r="C12" s="188"/>
      <c r="E12" s="83"/>
      <c r="F12" s="83"/>
      <c r="H12"/>
      <c r="I12" s="83"/>
      <c r="L12" s="83"/>
      <c r="M12" s="83"/>
    </row>
    <row r="13" spans="1:14" ht="14.45" outlineLevel="1" x14ac:dyDescent="0.3">
      <c r="A13" s="66" t="s">
        <v>825</v>
      </c>
      <c r="E13" s="83"/>
      <c r="F13" s="83"/>
      <c r="H13"/>
      <c r="I13" s="83"/>
      <c r="L13" s="83"/>
      <c r="M13" s="83"/>
    </row>
    <row r="14" spans="1:14" ht="14.45" outlineLevel="1" x14ac:dyDescent="0.3">
      <c r="A14" s="66" t="s">
        <v>826</v>
      </c>
      <c r="E14" s="83"/>
      <c r="F14" s="83"/>
      <c r="H14"/>
      <c r="I14" s="83"/>
      <c r="L14" s="83"/>
      <c r="M14" s="83"/>
    </row>
    <row r="15" spans="1:14" ht="14.45" outlineLevel="1" x14ac:dyDescent="0.3">
      <c r="A15" s="66" t="s">
        <v>827</v>
      </c>
      <c r="E15" s="83"/>
      <c r="F15" s="83"/>
      <c r="H15"/>
      <c r="I15" s="83"/>
      <c r="L15" s="83"/>
      <c r="M15" s="83"/>
    </row>
    <row r="16" spans="1:14" ht="14.45" outlineLevel="1" x14ac:dyDescent="0.3">
      <c r="A16" s="66" t="s">
        <v>828</v>
      </c>
      <c r="E16" s="83"/>
      <c r="F16" s="83"/>
      <c r="H16"/>
      <c r="I16" s="83"/>
      <c r="L16" s="83"/>
      <c r="M16" s="83"/>
    </row>
    <row r="17" spans="1:14" ht="14.45" outlineLevel="1" x14ac:dyDescent="0.3">
      <c r="A17" s="66" t="s">
        <v>829</v>
      </c>
      <c r="E17" s="83"/>
      <c r="F17" s="83"/>
      <c r="H17"/>
      <c r="I17" s="83"/>
      <c r="L17" s="83"/>
      <c r="M17" s="83"/>
    </row>
    <row r="18" spans="1:14" ht="14.45" x14ac:dyDescent="0.3">
      <c r="A18" s="85"/>
      <c r="B18" s="85" t="s">
        <v>830</v>
      </c>
      <c r="C18" s="85" t="s">
        <v>687</v>
      </c>
      <c r="D18" s="85" t="s">
        <v>831</v>
      </c>
      <c r="E18" s="85"/>
      <c r="F18" s="85" t="s">
        <v>832</v>
      </c>
      <c r="G18" s="85" t="s">
        <v>833</v>
      </c>
      <c r="H18"/>
      <c r="I18" s="116"/>
      <c r="J18" s="80"/>
      <c r="K18" s="80"/>
      <c r="L18" s="72"/>
      <c r="M18" s="80"/>
      <c r="N18" s="80"/>
    </row>
    <row r="19" spans="1:14" ht="14.45" x14ac:dyDescent="0.3">
      <c r="A19" s="66" t="s">
        <v>834</v>
      </c>
      <c r="B19" s="66" t="s">
        <v>835</v>
      </c>
      <c r="C19" s="187" t="s">
        <v>83</v>
      </c>
      <c r="D19" s="80"/>
      <c r="E19" s="80"/>
      <c r="F19" s="99"/>
      <c r="G19" s="99"/>
      <c r="H19"/>
      <c r="I19" s="83"/>
      <c r="L19" s="80"/>
      <c r="M19" s="99"/>
      <c r="N19" s="99"/>
    </row>
    <row r="20" spans="1:14" ht="14.45" x14ac:dyDescent="0.3">
      <c r="A20" s="80"/>
      <c r="B20" s="116"/>
      <c r="C20" s="80"/>
      <c r="D20" s="80"/>
      <c r="E20" s="80"/>
      <c r="F20" s="99"/>
      <c r="G20" s="99"/>
      <c r="H20"/>
      <c r="I20" s="116"/>
      <c r="J20" s="80"/>
      <c r="K20" s="80"/>
      <c r="L20" s="80"/>
      <c r="M20" s="99"/>
      <c r="N20" s="99"/>
    </row>
    <row r="21" spans="1:14" ht="14.45" x14ac:dyDescent="0.3">
      <c r="B21" s="66" t="s">
        <v>692</v>
      </c>
      <c r="C21" s="80"/>
      <c r="D21" s="80"/>
      <c r="E21" s="80"/>
      <c r="F21" s="99"/>
      <c r="G21" s="99"/>
      <c r="H21"/>
      <c r="I21" s="83"/>
      <c r="J21" s="80"/>
      <c r="K21" s="80"/>
      <c r="L21" s="80"/>
      <c r="M21" s="99"/>
      <c r="N21" s="99"/>
    </row>
    <row r="22" spans="1:14" ht="14.45" x14ac:dyDescent="0.3">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6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4.65" x14ac:dyDescent="0.35">
      <c r="A24" s="66" t="s">
        <v>838</v>
      </c>
      <c r="B24" s="83" t="s">
        <v>609</v>
      </c>
      <c r="C24" s="187" t="s">
        <v>83</v>
      </c>
      <c r="D24" s="188" t="s">
        <v>83</v>
      </c>
      <c r="F24" s="199" t="str">
        <f t="shared" si="0"/>
        <v/>
      </c>
      <c r="G24" s="199" t="str">
        <f t="shared" si="1"/>
        <v/>
      </c>
      <c r="H24"/>
      <c r="I24" s="83"/>
      <c r="M24" s="92"/>
      <c r="N24" s="92"/>
    </row>
    <row r="25" spans="1:14" ht="14.65" x14ac:dyDescent="0.35">
      <c r="A25" s="66" t="s">
        <v>839</v>
      </c>
      <c r="B25" s="83" t="s">
        <v>609</v>
      </c>
      <c r="C25" s="187" t="s">
        <v>83</v>
      </c>
      <c r="D25" s="188" t="s">
        <v>83</v>
      </c>
      <c r="E25" s="103"/>
      <c r="F25" s="199" t="str">
        <f t="shared" si="0"/>
        <v/>
      </c>
      <c r="G25" s="199" t="str">
        <f t="shared" si="1"/>
        <v/>
      </c>
      <c r="H25"/>
      <c r="I25" s="83"/>
      <c r="L25" s="103"/>
      <c r="M25" s="92"/>
      <c r="N25" s="92"/>
    </row>
    <row r="26" spans="1:14" ht="14.65" x14ac:dyDescent="0.35">
      <c r="A26" s="66" t="s">
        <v>840</v>
      </c>
      <c r="B26" s="83" t="s">
        <v>609</v>
      </c>
      <c r="C26" s="187" t="s">
        <v>83</v>
      </c>
      <c r="D26" s="188" t="s">
        <v>83</v>
      </c>
      <c r="E26" s="103"/>
      <c r="F26" s="199" t="str">
        <f t="shared" si="0"/>
        <v/>
      </c>
      <c r="G26" s="199" t="str">
        <f t="shared" si="1"/>
        <v/>
      </c>
      <c r="H26"/>
      <c r="I26" s="83"/>
      <c r="L26" s="103"/>
      <c r="M26" s="92"/>
      <c r="N26" s="92"/>
    </row>
    <row r="27" spans="1:14" ht="14.65" x14ac:dyDescent="0.35">
      <c r="A27" s="66" t="s">
        <v>841</v>
      </c>
      <c r="B27" s="83" t="s">
        <v>609</v>
      </c>
      <c r="C27" s="187" t="s">
        <v>83</v>
      </c>
      <c r="D27" s="188" t="s">
        <v>83</v>
      </c>
      <c r="E27" s="103"/>
      <c r="F27" s="199" t="str">
        <f t="shared" si="0"/>
        <v/>
      </c>
      <c r="G27" s="199" t="str">
        <f t="shared" si="1"/>
        <v/>
      </c>
      <c r="H27"/>
      <c r="I27" s="83"/>
      <c r="L27" s="103"/>
      <c r="M27" s="92"/>
      <c r="N27" s="92"/>
    </row>
    <row r="28" spans="1:14" ht="14.65" x14ac:dyDescent="0.35">
      <c r="A28" s="66" t="s">
        <v>842</v>
      </c>
      <c r="B28" s="83" t="s">
        <v>609</v>
      </c>
      <c r="C28" s="187" t="s">
        <v>83</v>
      </c>
      <c r="D28" s="188" t="s">
        <v>83</v>
      </c>
      <c r="E28" s="103"/>
      <c r="F28" s="199" t="str">
        <f t="shared" si="0"/>
        <v/>
      </c>
      <c r="G28" s="199" t="str">
        <f t="shared" si="1"/>
        <v/>
      </c>
      <c r="H28"/>
      <c r="I28" s="83"/>
      <c r="L28" s="103"/>
      <c r="M28" s="92"/>
      <c r="N28" s="92"/>
    </row>
    <row r="29" spans="1:14" ht="14.65" x14ac:dyDescent="0.35">
      <c r="A29" s="66" t="s">
        <v>843</v>
      </c>
      <c r="B29" s="83" t="s">
        <v>609</v>
      </c>
      <c r="C29" s="187" t="s">
        <v>83</v>
      </c>
      <c r="D29" s="188" t="s">
        <v>83</v>
      </c>
      <c r="E29" s="103"/>
      <c r="F29" s="199" t="str">
        <f t="shared" si="0"/>
        <v/>
      </c>
      <c r="G29" s="199" t="str">
        <f t="shared" si="1"/>
        <v/>
      </c>
      <c r="H29"/>
      <c r="I29" s="83"/>
      <c r="L29" s="103"/>
      <c r="M29" s="92"/>
      <c r="N29" s="92"/>
    </row>
    <row r="30" spans="1:14" ht="14.65" x14ac:dyDescent="0.35">
      <c r="A30" s="66" t="s">
        <v>844</v>
      </c>
      <c r="B30" s="83" t="s">
        <v>609</v>
      </c>
      <c r="C30" s="187" t="s">
        <v>83</v>
      </c>
      <c r="D30" s="188" t="s">
        <v>83</v>
      </c>
      <c r="E30" s="103"/>
      <c r="F30" s="199" t="str">
        <f t="shared" si="0"/>
        <v/>
      </c>
      <c r="G30" s="199" t="str">
        <f t="shared" si="1"/>
        <v/>
      </c>
      <c r="H30"/>
      <c r="I30" s="83"/>
      <c r="L30" s="103"/>
      <c r="M30" s="92"/>
      <c r="N30" s="92"/>
    </row>
    <row r="31" spans="1:14" ht="14.65" x14ac:dyDescent="0.35">
      <c r="A31" s="66" t="s">
        <v>845</v>
      </c>
      <c r="B31" s="83" t="s">
        <v>609</v>
      </c>
      <c r="C31" s="187" t="s">
        <v>83</v>
      </c>
      <c r="D31" s="188" t="s">
        <v>83</v>
      </c>
      <c r="E31" s="103"/>
      <c r="F31" s="199" t="str">
        <f t="shared" si="0"/>
        <v/>
      </c>
      <c r="G31" s="199" t="str">
        <f t="shared" si="1"/>
        <v/>
      </c>
      <c r="H31"/>
      <c r="I31" s="83"/>
      <c r="L31" s="103"/>
      <c r="M31" s="92"/>
      <c r="N31" s="92"/>
    </row>
    <row r="32" spans="1:14" ht="14.65" x14ac:dyDescent="0.35">
      <c r="A32" s="66" t="s">
        <v>846</v>
      </c>
      <c r="B32" s="83" t="s">
        <v>609</v>
      </c>
      <c r="C32" s="187" t="s">
        <v>83</v>
      </c>
      <c r="D32" s="188" t="s">
        <v>83</v>
      </c>
      <c r="E32" s="103"/>
      <c r="F32" s="199" t="str">
        <f t="shared" si="0"/>
        <v/>
      </c>
      <c r="G32" s="199" t="str">
        <f t="shared" si="1"/>
        <v/>
      </c>
      <c r="H32"/>
      <c r="I32" s="83"/>
      <c r="L32" s="103"/>
      <c r="M32" s="92"/>
      <c r="N32" s="92"/>
    </row>
    <row r="33" spans="1:14" ht="14.65" x14ac:dyDescent="0.35">
      <c r="A33" s="66" t="s">
        <v>847</v>
      </c>
      <c r="B33" s="83" t="s">
        <v>609</v>
      </c>
      <c r="C33" s="187" t="s">
        <v>83</v>
      </c>
      <c r="D33" s="188" t="s">
        <v>83</v>
      </c>
      <c r="E33" s="103"/>
      <c r="F33" s="199" t="str">
        <f t="shared" si="0"/>
        <v/>
      </c>
      <c r="G33" s="199" t="str">
        <f t="shared" si="1"/>
        <v/>
      </c>
      <c r="H33"/>
      <c r="I33" s="83"/>
      <c r="L33" s="103"/>
      <c r="M33" s="92"/>
      <c r="N33" s="92"/>
    </row>
    <row r="34" spans="1:14" ht="14.65" x14ac:dyDescent="0.35">
      <c r="A34" s="66" t="s">
        <v>848</v>
      </c>
      <c r="B34" s="83" t="s">
        <v>609</v>
      </c>
      <c r="C34" s="187" t="s">
        <v>83</v>
      </c>
      <c r="D34" s="188" t="s">
        <v>83</v>
      </c>
      <c r="E34" s="103"/>
      <c r="F34" s="199" t="str">
        <f t="shared" si="0"/>
        <v/>
      </c>
      <c r="G34" s="199" t="str">
        <f t="shared" si="1"/>
        <v/>
      </c>
      <c r="H34"/>
      <c r="I34" s="83"/>
      <c r="L34" s="103"/>
      <c r="M34" s="92"/>
      <c r="N34" s="92"/>
    </row>
    <row r="35" spans="1:14" ht="14.65" x14ac:dyDescent="0.35">
      <c r="A35" s="66" t="s">
        <v>849</v>
      </c>
      <c r="B35" s="83" t="s">
        <v>609</v>
      </c>
      <c r="C35" s="187" t="s">
        <v>83</v>
      </c>
      <c r="D35" s="188" t="s">
        <v>83</v>
      </c>
      <c r="E35" s="103"/>
      <c r="F35" s="199" t="str">
        <f t="shared" si="0"/>
        <v/>
      </c>
      <c r="G35" s="199" t="str">
        <f t="shared" si="1"/>
        <v/>
      </c>
      <c r="H35"/>
      <c r="I35" s="83"/>
      <c r="L35" s="103"/>
      <c r="M35" s="92"/>
      <c r="N35" s="92"/>
    </row>
    <row r="36" spans="1:14" ht="14.65" x14ac:dyDescent="0.35">
      <c r="A36" s="66" t="s">
        <v>850</v>
      </c>
      <c r="B36" s="83" t="s">
        <v>609</v>
      </c>
      <c r="C36" s="187" t="s">
        <v>83</v>
      </c>
      <c r="D36" s="188" t="s">
        <v>83</v>
      </c>
      <c r="E36" s="103"/>
      <c r="F36" s="199" t="str">
        <f t="shared" si="0"/>
        <v/>
      </c>
      <c r="G36" s="199" t="str">
        <f t="shared" si="1"/>
        <v/>
      </c>
      <c r="H36"/>
      <c r="I36" s="83"/>
      <c r="L36" s="103"/>
      <c r="M36" s="92"/>
      <c r="N36" s="92"/>
    </row>
    <row r="37" spans="1:14" ht="14.65" x14ac:dyDescent="0.35">
      <c r="A37" s="66" t="s">
        <v>851</v>
      </c>
      <c r="B37" s="93" t="s">
        <v>149</v>
      </c>
      <c r="C37" s="189">
        <f>SUM(C22:C36)</f>
        <v>0</v>
      </c>
      <c r="D37" s="91">
        <f>SUM(D22:D36)</f>
        <v>0</v>
      </c>
      <c r="E37" s="103"/>
      <c r="F37" s="200">
        <f>SUM(F22:F36)</f>
        <v>0</v>
      </c>
      <c r="G37" s="200">
        <f>SUM(G22:G36)</f>
        <v>0</v>
      </c>
      <c r="H37"/>
      <c r="I37" s="93"/>
      <c r="J37" s="83"/>
      <c r="K37" s="83"/>
      <c r="L37" s="103"/>
      <c r="M37" s="94"/>
      <c r="N37" s="94"/>
    </row>
    <row r="38" spans="1:14" ht="14.65" x14ac:dyDescent="0.35">
      <c r="A38" s="85"/>
      <c r="B38" s="86" t="s">
        <v>852</v>
      </c>
      <c r="C38" s="85" t="s">
        <v>114</v>
      </c>
      <c r="D38" s="85"/>
      <c r="E38" s="87"/>
      <c r="F38" s="85" t="s">
        <v>832</v>
      </c>
      <c r="G38" s="85"/>
      <c r="H38"/>
      <c r="I38" s="116"/>
      <c r="J38" s="80"/>
      <c r="K38" s="80"/>
      <c r="L38" s="72"/>
      <c r="M38" s="80"/>
      <c r="N38" s="80"/>
    </row>
    <row r="39" spans="1:14" ht="14.65" x14ac:dyDescent="0.35">
      <c r="A39" s="66" t="s">
        <v>853</v>
      </c>
      <c r="B39" s="83" t="s">
        <v>854</v>
      </c>
      <c r="C39" s="187" t="s">
        <v>83</v>
      </c>
      <c r="E39" s="118"/>
      <c r="F39" s="199" t="str">
        <f>IF($C$42=0,"",IF(C39="[for completion]","",C39/$C$42))</f>
        <v/>
      </c>
      <c r="G39" s="91"/>
      <c r="H39"/>
      <c r="I39" s="83"/>
      <c r="L39" s="118"/>
      <c r="M39" s="92"/>
      <c r="N39" s="91"/>
    </row>
    <row r="40" spans="1:14" ht="14.65" x14ac:dyDescent="0.35">
      <c r="A40" s="66" t="s">
        <v>855</v>
      </c>
      <c r="B40" s="83" t="s">
        <v>856</v>
      </c>
      <c r="C40" s="187" t="s">
        <v>83</v>
      </c>
      <c r="E40" s="118"/>
      <c r="F40" s="199" t="str">
        <f>IF($C$42=0,"",IF(C40="[for completion]","",C40/$C$42))</f>
        <v/>
      </c>
      <c r="G40" s="91"/>
      <c r="H40"/>
      <c r="I40" s="83"/>
      <c r="L40" s="118"/>
      <c r="M40" s="92"/>
      <c r="N40" s="91"/>
    </row>
    <row r="41" spans="1:14" ht="14.65" x14ac:dyDescent="0.35">
      <c r="A41" s="66" t="s">
        <v>857</v>
      </c>
      <c r="B41" s="83" t="s">
        <v>147</v>
      </c>
      <c r="C41" s="187" t="s">
        <v>83</v>
      </c>
      <c r="E41" s="103"/>
      <c r="F41" s="199" t="str">
        <f>IF($C$42=0,"",IF(C41="[for completion]","",C41/$C$42))</f>
        <v/>
      </c>
      <c r="G41" s="91"/>
      <c r="H41"/>
      <c r="I41" s="83"/>
      <c r="L41" s="103"/>
      <c r="M41" s="92"/>
      <c r="N41" s="91"/>
    </row>
    <row r="42" spans="1:14" ht="14.65" x14ac:dyDescent="0.35">
      <c r="A42" s="66" t="s">
        <v>858</v>
      </c>
      <c r="B42" s="93" t="s">
        <v>149</v>
      </c>
      <c r="C42" s="189">
        <f>SUM(C39:C41)</f>
        <v>0</v>
      </c>
      <c r="D42" s="83"/>
      <c r="E42" s="103"/>
      <c r="F42" s="200">
        <f>SUM(F39:F41)</f>
        <v>0</v>
      </c>
      <c r="G42" s="91"/>
      <c r="H42"/>
      <c r="I42" s="83"/>
      <c r="L42" s="103"/>
      <c r="M42" s="92"/>
      <c r="N42" s="91"/>
    </row>
    <row r="43" spans="1:14" ht="14.45" outlineLevel="1" x14ac:dyDescent="0.3">
      <c r="A43" s="66" t="s">
        <v>859</v>
      </c>
      <c r="B43" s="93"/>
      <c r="C43" s="83"/>
      <c r="D43" s="83"/>
      <c r="E43" s="103"/>
      <c r="F43" s="94"/>
      <c r="G43" s="91"/>
      <c r="H43"/>
      <c r="I43" s="83"/>
      <c r="L43" s="103"/>
      <c r="M43" s="92"/>
      <c r="N43" s="91"/>
    </row>
    <row r="44" spans="1:14" ht="14.45" outlineLevel="1" x14ac:dyDescent="0.3">
      <c r="A44" s="66" t="s">
        <v>860</v>
      </c>
      <c r="B44" s="93"/>
      <c r="C44" s="83"/>
      <c r="D44" s="83"/>
      <c r="E44" s="103"/>
      <c r="F44" s="94"/>
      <c r="G44" s="91"/>
      <c r="H44"/>
      <c r="I44" s="83"/>
      <c r="L44" s="103"/>
      <c r="M44" s="92"/>
      <c r="N44" s="91"/>
    </row>
    <row r="45" spans="1:14" ht="14.45" outlineLevel="1" x14ac:dyDescent="0.3">
      <c r="A45" s="66" t="s">
        <v>861</v>
      </c>
      <c r="B45" s="83"/>
      <c r="E45" s="103"/>
      <c r="F45" s="92"/>
      <c r="G45" s="91"/>
      <c r="H45"/>
      <c r="I45" s="83"/>
      <c r="L45" s="103"/>
      <c r="M45" s="92"/>
      <c r="N45" s="91"/>
    </row>
    <row r="46" spans="1:14" ht="14.45" outlineLevel="1" x14ac:dyDescent="0.3">
      <c r="A46" s="66" t="s">
        <v>862</v>
      </c>
      <c r="B46" s="83"/>
      <c r="E46" s="103"/>
      <c r="F46" s="92"/>
      <c r="G46" s="91"/>
      <c r="H46"/>
      <c r="I46" s="83"/>
      <c r="L46" s="103"/>
      <c r="M46" s="92"/>
      <c r="N46" s="91"/>
    </row>
    <row r="47" spans="1:14" ht="14.45" outlineLevel="1" x14ac:dyDescent="0.3">
      <c r="A47" s="66" t="s">
        <v>863</v>
      </c>
      <c r="B47" s="83"/>
      <c r="E47" s="103"/>
      <c r="F47" s="92"/>
      <c r="G47" s="91"/>
      <c r="H47"/>
      <c r="I47" s="83"/>
      <c r="L47" s="103"/>
      <c r="M47" s="92"/>
      <c r="N47" s="91"/>
    </row>
    <row r="48" spans="1:14" ht="15" customHeight="1" x14ac:dyDescent="0.3">
      <c r="A48" s="85"/>
      <c r="B48" s="86" t="s">
        <v>526</v>
      </c>
      <c r="C48" s="85" t="s">
        <v>832</v>
      </c>
      <c r="D48" s="85"/>
      <c r="E48" s="87"/>
      <c r="F48" s="88"/>
      <c r="G48" s="88"/>
      <c r="H48"/>
      <c r="I48" s="116"/>
      <c r="J48" s="80"/>
      <c r="K48" s="80"/>
      <c r="L48" s="72"/>
      <c r="M48" s="99"/>
      <c r="N48" s="99"/>
    </row>
    <row r="49" spans="1:14" ht="14.45" x14ac:dyDescent="0.3">
      <c r="A49" s="66" t="s">
        <v>864</v>
      </c>
      <c r="B49" s="115" t="s">
        <v>528</v>
      </c>
      <c r="C49" s="181">
        <f>SUM(C50:C76)</f>
        <v>0</v>
      </c>
      <c r="G49" s="66"/>
      <c r="H49"/>
      <c r="I49" s="72"/>
      <c r="N49" s="66"/>
    </row>
    <row r="50" spans="1:14" ht="14.45" x14ac:dyDescent="0.3">
      <c r="A50" s="66" t="s">
        <v>865</v>
      </c>
      <c r="B50" s="66" t="s">
        <v>530</v>
      </c>
      <c r="C50" s="181" t="s">
        <v>83</v>
      </c>
      <c r="G50" s="66"/>
      <c r="H50"/>
      <c r="N50" s="66"/>
    </row>
    <row r="51" spans="1:14" ht="14.45" x14ac:dyDescent="0.3">
      <c r="A51" s="66" t="s">
        <v>866</v>
      </c>
      <c r="B51" s="66" t="s">
        <v>532</v>
      </c>
      <c r="C51" s="181" t="s">
        <v>83</v>
      </c>
      <c r="G51" s="66"/>
      <c r="H51"/>
      <c r="N51" s="66"/>
    </row>
    <row r="52" spans="1:14" ht="14.45" x14ac:dyDescent="0.3">
      <c r="A52" s="66" t="s">
        <v>867</v>
      </c>
      <c r="B52" s="66" t="s">
        <v>534</v>
      </c>
      <c r="C52" s="181" t="s">
        <v>83</v>
      </c>
      <c r="G52" s="66"/>
      <c r="H52"/>
      <c r="N52" s="66"/>
    </row>
    <row r="53" spans="1:14" ht="14.45" x14ac:dyDescent="0.3">
      <c r="A53" s="66" t="s">
        <v>868</v>
      </c>
      <c r="B53" s="66" t="s">
        <v>536</v>
      </c>
      <c r="C53" s="181" t="s">
        <v>83</v>
      </c>
      <c r="G53" s="66"/>
      <c r="H53"/>
      <c r="N53" s="66"/>
    </row>
    <row r="54" spans="1:14" ht="14.45" x14ac:dyDescent="0.3">
      <c r="A54" s="66" t="s">
        <v>869</v>
      </c>
      <c r="B54" s="66" t="s">
        <v>538</v>
      </c>
      <c r="C54" s="181" t="s">
        <v>83</v>
      </c>
      <c r="G54" s="66"/>
      <c r="H54"/>
      <c r="N54" s="66"/>
    </row>
    <row r="55" spans="1:14" ht="14.45" x14ac:dyDescent="0.3">
      <c r="A55" s="66" t="s">
        <v>870</v>
      </c>
      <c r="B55" s="66" t="s">
        <v>1720</v>
      </c>
      <c r="C55" s="181" t="s">
        <v>83</v>
      </c>
      <c r="G55" s="66"/>
      <c r="H55"/>
      <c r="N55" s="66"/>
    </row>
    <row r="56" spans="1:14" ht="14.45" x14ac:dyDescent="0.3">
      <c r="A56" s="66" t="s">
        <v>871</v>
      </c>
      <c r="B56" s="66" t="s">
        <v>541</v>
      </c>
      <c r="C56" s="181" t="s">
        <v>83</v>
      </c>
      <c r="G56" s="66"/>
      <c r="H56"/>
      <c r="N56" s="66"/>
    </row>
    <row r="57" spans="1:14" ht="14.45" x14ac:dyDescent="0.3">
      <c r="A57" s="66" t="s">
        <v>872</v>
      </c>
      <c r="B57" s="66" t="s">
        <v>543</v>
      </c>
      <c r="C57" s="181" t="s">
        <v>83</v>
      </c>
      <c r="G57" s="66"/>
      <c r="H57"/>
      <c r="N57" s="66"/>
    </row>
    <row r="58" spans="1:14" ht="14.45" x14ac:dyDescent="0.3">
      <c r="A58" s="66" t="s">
        <v>873</v>
      </c>
      <c r="B58" s="66" t="s">
        <v>545</v>
      </c>
      <c r="C58" s="181" t="s">
        <v>83</v>
      </c>
      <c r="G58" s="66"/>
      <c r="H58"/>
      <c r="N58" s="66"/>
    </row>
    <row r="59" spans="1:14" ht="14.45" x14ac:dyDescent="0.3">
      <c r="A59" s="66" t="s">
        <v>874</v>
      </c>
      <c r="B59" s="66" t="s">
        <v>547</v>
      </c>
      <c r="C59" s="181" t="s">
        <v>83</v>
      </c>
      <c r="G59" s="66"/>
      <c r="H59"/>
      <c r="N59" s="66"/>
    </row>
    <row r="60" spans="1:14" ht="14.45" x14ac:dyDescent="0.3">
      <c r="A60" s="66" t="s">
        <v>875</v>
      </c>
      <c r="B60" s="66" t="s">
        <v>549</v>
      </c>
      <c r="C60" s="181" t="s">
        <v>83</v>
      </c>
      <c r="G60" s="66"/>
      <c r="H60"/>
      <c r="N60" s="66"/>
    </row>
    <row r="61" spans="1:14" ht="14.45" x14ac:dyDescent="0.3">
      <c r="A61" s="66" t="s">
        <v>876</v>
      </c>
      <c r="B61" s="66" t="s">
        <v>551</v>
      </c>
      <c r="C61" s="181" t="s">
        <v>83</v>
      </c>
      <c r="G61" s="66"/>
      <c r="H61"/>
      <c r="N61" s="66"/>
    </row>
    <row r="62" spans="1:14" ht="14.45" x14ac:dyDescent="0.3">
      <c r="A62" s="66" t="s">
        <v>877</v>
      </c>
      <c r="B62" s="66" t="s">
        <v>553</v>
      </c>
      <c r="C62" s="181" t="s">
        <v>83</v>
      </c>
      <c r="G62" s="66"/>
      <c r="H62"/>
      <c r="N62" s="66"/>
    </row>
    <row r="63" spans="1:14" ht="14.45" x14ac:dyDescent="0.3">
      <c r="A63" s="66" t="s">
        <v>878</v>
      </c>
      <c r="B63" s="66" t="s">
        <v>555</v>
      </c>
      <c r="C63" s="181" t="s">
        <v>83</v>
      </c>
      <c r="G63" s="66"/>
      <c r="H63"/>
      <c r="N63" s="66"/>
    </row>
    <row r="64" spans="1:14" ht="14.45" x14ac:dyDescent="0.3">
      <c r="A64" s="66" t="s">
        <v>879</v>
      </c>
      <c r="B64" s="66" t="s">
        <v>557</v>
      </c>
      <c r="C64" s="181" t="s">
        <v>83</v>
      </c>
      <c r="G64" s="66"/>
      <c r="H64"/>
      <c r="N64" s="66"/>
    </row>
    <row r="65" spans="1:14" ht="14.45" x14ac:dyDescent="0.3">
      <c r="A65" s="66" t="s">
        <v>880</v>
      </c>
      <c r="B65" s="66" t="s">
        <v>3</v>
      </c>
      <c r="C65" s="181" t="s">
        <v>83</v>
      </c>
      <c r="G65" s="66"/>
      <c r="H65"/>
      <c r="N65" s="66"/>
    </row>
    <row r="66" spans="1:14" ht="14.45" x14ac:dyDescent="0.3">
      <c r="A66" s="66" t="s">
        <v>881</v>
      </c>
      <c r="B66" s="66" t="s">
        <v>560</v>
      </c>
      <c r="C66" s="181" t="s">
        <v>83</v>
      </c>
      <c r="G66" s="66"/>
      <c r="H66"/>
      <c r="N66" s="66"/>
    </row>
    <row r="67" spans="1:14" x14ac:dyDescent="0.25">
      <c r="A67" s="66" t="s">
        <v>882</v>
      </c>
      <c r="B67" s="66" t="s">
        <v>562</v>
      </c>
      <c r="C67" s="181" t="s">
        <v>83</v>
      </c>
      <c r="G67" s="66"/>
      <c r="H67"/>
      <c r="N67" s="66"/>
    </row>
    <row r="68" spans="1:14" x14ac:dyDescent="0.25">
      <c r="A68" s="66" t="s">
        <v>883</v>
      </c>
      <c r="B68" s="66" t="s">
        <v>564</v>
      </c>
      <c r="C68" s="181" t="s">
        <v>83</v>
      </c>
      <c r="G68" s="66"/>
      <c r="H68"/>
      <c r="N68" s="66"/>
    </row>
    <row r="69" spans="1:14" x14ac:dyDescent="0.25">
      <c r="A69" s="240" t="s">
        <v>884</v>
      </c>
      <c r="B69" s="66" t="s">
        <v>566</v>
      </c>
      <c r="C69" s="181" t="s">
        <v>83</v>
      </c>
      <c r="G69" s="66"/>
      <c r="H69"/>
      <c r="N69" s="66"/>
    </row>
    <row r="70" spans="1:14" x14ac:dyDescent="0.25">
      <c r="A70" s="240" t="s">
        <v>885</v>
      </c>
      <c r="B70" s="66" t="s">
        <v>568</v>
      </c>
      <c r="C70" s="181" t="s">
        <v>83</v>
      </c>
      <c r="G70" s="66"/>
      <c r="H70"/>
      <c r="N70" s="66"/>
    </row>
    <row r="71" spans="1:14" x14ac:dyDescent="0.25">
      <c r="A71" s="240" t="s">
        <v>886</v>
      </c>
      <c r="B71" s="66" t="s">
        <v>570</v>
      </c>
      <c r="C71" s="181" t="s">
        <v>83</v>
      </c>
      <c r="G71" s="66"/>
      <c r="H71"/>
      <c r="N71" s="66"/>
    </row>
    <row r="72" spans="1:14" x14ac:dyDescent="0.25">
      <c r="A72" s="240" t="s">
        <v>887</v>
      </c>
      <c r="B72" s="66" t="s">
        <v>572</v>
      </c>
      <c r="C72" s="181" t="s">
        <v>83</v>
      </c>
      <c r="G72" s="66"/>
      <c r="H72"/>
      <c r="N72" s="66"/>
    </row>
    <row r="73" spans="1:14" x14ac:dyDescent="0.25">
      <c r="A73" s="240" t="s">
        <v>888</v>
      </c>
      <c r="B73" s="66" t="s">
        <v>574</v>
      </c>
      <c r="C73" s="181" t="s">
        <v>83</v>
      </c>
      <c r="G73" s="66"/>
      <c r="H73"/>
      <c r="N73" s="66"/>
    </row>
    <row r="74" spans="1:14" x14ac:dyDescent="0.25">
      <c r="A74" s="240" t="s">
        <v>889</v>
      </c>
      <c r="B74" s="66" t="s">
        <v>576</v>
      </c>
      <c r="C74" s="181" t="s">
        <v>83</v>
      </c>
      <c r="G74" s="66"/>
      <c r="H74"/>
      <c r="N74" s="66"/>
    </row>
    <row r="75" spans="1:14" x14ac:dyDescent="0.25">
      <c r="A75" s="240" t="s">
        <v>890</v>
      </c>
      <c r="B75" s="66" t="s">
        <v>578</v>
      </c>
      <c r="C75" s="181" t="s">
        <v>83</v>
      </c>
      <c r="G75" s="66"/>
      <c r="H75"/>
      <c r="N75" s="66"/>
    </row>
    <row r="76" spans="1:14" x14ac:dyDescent="0.25">
      <c r="A76" s="240" t="s">
        <v>891</v>
      </c>
      <c r="B76" s="66" t="s">
        <v>6</v>
      </c>
      <c r="C76" s="181" t="s">
        <v>83</v>
      </c>
      <c r="G76" s="66"/>
      <c r="H76"/>
      <c r="N76" s="66"/>
    </row>
    <row r="77" spans="1:14" x14ac:dyDescent="0.25">
      <c r="A77" s="240" t="s">
        <v>892</v>
      </c>
      <c r="B77" s="115" t="s">
        <v>319</v>
      </c>
      <c r="C77" s="181">
        <f>SUM(C78:C80)</f>
        <v>0</v>
      </c>
      <c r="G77" s="66"/>
      <c r="H77"/>
      <c r="I77" s="72"/>
      <c r="N77" s="66"/>
    </row>
    <row r="78" spans="1:14" x14ac:dyDescent="0.25">
      <c r="A78" s="240" t="s">
        <v>893</v>
      </c>
      <c r="B78" s="66" t="s">
        <v>584</v>
      </c>
      <c r="C78" s="181" t="s">
        <v>83</v>
      </c>
      <c r="G78" s="66"/>
      <c r="H78"/>
      <c r="N78" s="66"/>
    </row>
    <row r="79" spans="1:14" x14ac:dyDescent="0.25">
      <c r="A79" s="240" t="s">
        <v>894</v>
      </c>
      <c r="B79" s="66" t="s">
        <v>586</v>
      </c>
      <c r="C79" s="181" t="s">
        <v>83</v>
      </c>
      <c r="G79" s="66"/>
      <c r="H79"/>
      <c r="N79" s="66"/>
    </row>
    <row r="80" spans="1:14" x14ac:dyDescent="0.25">
      <c r="A80" s="240" t="s">
        <v>895</v>
      </c>
      <c r="B80" s="66" t="s">
        <v>2</v>
      </c>
      <c r="C80" s="181" t="s">
        <v>83</v>
      </c>
      <c r="G80" s="66"/>
      <c r="H80"/>
      <c r="N80" s="66"/>
    </row>
    <row r="81" spans="1:14" x14ac:dyDescent="0.25">
      <c r="A81" s="240" t="s">
        <v>896</v>
      </c>
      <c r="B81" s="115" t="s">
        <v>147</v>
      </c>
      <c r="C81" s="181">
        <f>SUM(C82:C92)</f>
        <v>0</v>
      </c>
      <c r="G81" s="66"/>
      <c r="H81"/>
      <c r="I81" s="72"/>
      <c r="N81" s="66"/>
    </row>
    <row r="82" spans="1:14" x14ac:dyDescent="0.25">
      <c r="A82" s="240" t="s">
        <v>897</v>
      </c>
      <c r="B82" s="83" t="s">
        <v>321</v>
      </c>
      <c r="C82" s="181" t="s">
        <v>83</v>
      </c>
      <c r="G82" s="66"/>
      <c r="H82"/>
      <c r="I82" s="83"/>
      <c r="N82" s="66"/>
    </row>
    <row r="83" spans="1:14" x14ac:dyDescent="0.25">
      <c r="A83" s="240" t="s">
        <v>898</v>
      </c>
      <c r="B83" s="240" t="s">
        <v>581</v>
      </c>
      <c r="C83" s="181" t="s">
        <v>83</v>
      </c>
      <c r="D83" s="240"/>
      <c r="E83" s="240"/>
      <c r="F83" s="240"/>
      <c r="G83" s="240"/>
      <c r="H83" s="228"/>
      <c r="I83" s="230"/>
      <c r="J83" s="240"/>
      <c r="K83" s="240"/>
      <c r="L83" s="240"/>
      <c r="M83" s="240"/>
      <c r="N83" s="240"/>
    </row>
    <row r="84" spans="1:14" x14ac:dyDescent="0.25">
      <c r="A84" s="240" t="s">
        <v>899</v>
      </c>
      <c r="B84" s="83" t="s">
        <v>323</v>
      </c>
      <c r="C84" s="181" t="s">
        <v>83</v>
      </c>
      <c r="G84" s="66"/>
      <c r="H84"/>
      <c r="I84" s="83"/>
      <c r="N84" s="66"/>
    </row>
    <row r="85" spans="1:14" x14ac:dyDescent="0.25">
      <c r="A85" s="240" t="s">
        <v>900</v>
      </c>
      <c r="B85" s="83" t="s">
        <v>325</v>
      </c>
      <c r="C85" s="181" t="s">
        <v>83</v>
      </c>
      <c r="G85" s="66"/>
      <c r="H85"/>
      <c r="I85" s="83"/>
      <c r="N85" s="66"/>
    </row>
    <row r="86" spans="1:14" x14ac:dyDescent="0.25">
      <c r="A86" s="240" t="s">
        <v>901</v>
      </c>
      <c r="B86" s="83" t="s">
        <v>12</v>
      </c>
      <c r="C86" s="181" t="s">
        <v>83</v>
      </c>
      <c r="G86" s="66"/>
      <c r="H86"/>
      <c r="I86" s="83"/>
      <c r="N86" s="66"/>
    </row>
    <row r="87" spans="1:14" x14ac:dyDescent="0.25">
      <c r="A87" s="240" t="s">
        <v>902</v>
      </c>
      <c r="B87" s="83" t="s">
        <v>328</v>
      </c>
      <c r="C87" s="181" t="s">
        <v>83</v>
      </c>
      <c r="G87" s="66"/>
      <c r="H87"/>
      <c r="I87" s="83"/>
      <c r="N87" s="66"/>
    </row>
    <row r="88" spans="1:14" x14ac:dyDescent="0.25">
      <c r="A88" s="240" t="s">
        <v>903</v>
      </c>
      <c r="B88" s="83" t="s">
        <v>330</v>
      </c>
      <c r="C88" s="181" t="s">
        <v>83</v>
      </c>
      <c r="G88" s="66"/>
      <c r="H88"/>
      <c r="I88" s="83"/>
      <c r="N88" s="66"/>
    </row>
    <row r="89" spans="1:14" x14ac:dyDescent="0.25">
      <c r="A89" s="240" t="s">
        <v>904</v>
      </c>
      <c r="B89" s="83" t="s">
        <v>332</v>
      </c>
      <c r="C89" s="181" t="s">
        <v>83</v>
      </c>
      <c r="G89" s="66"/>
      <c r="H89"/>
      <c r="I89" s="83"/>
      <c r="N89" s="66"/>
    </row>
    <row r="90" spans="1:14" x14ac:dyDescent="0.25">
      <c r="A90" s="240" t="s">
        <v>905</v>
      </c>
      <c r="B90" s="83" t="s">
        <v>334</v>
      </c>
      <c r="C90" s="181" t="s">
        <v>83</v>
      </c>
      <c r="G90" s="66"/>
      <c r="H90"/>
      <c r="I90" s="83"/>
      <c r="N90" s="66"/>
    </row>
    <row r="91" spans="1:14" x14ac:dyDescent="0.25">
      <c r="A91" s="240" t="s">
        <v>906</v>
      </c>
      <c r="B91" s="83" t="s">
        <v>336</v>
      </c>
      <c r="C91" s="181" t="s">
        <v>83</v>
      </c>
      <c r="G91" s="66"/>
      <c r="H91"/>
      <c r="I91" s="83"/>
      <c r="N91" s="66"/>
    </row>
    <row r="92" spans="1:14" x14ac:dyDescent="0.25">
      <c r="A92" s="240" t="s">
        <v>907</v>
      </c>
      <c r="B92" s="83" t="s">
        <v>147</v>
      </c>
      <c r="C92" s="181" t="s">
        <v>83</v>
      </c>
      <c r="G92" s="66"/>
      <c r="H92"/>
      <c r="I92" s="83"/>
      <c r="N92" s="66"/>
    </row>
    <row r="93" spans="1:14" outlineLevel="1" x14ac:dyDescent="0.25">
      <c r="A93" s="66" t="s">
        <v>908</v>
      </c>
      <c r="B93" s="95" t="s">
        <v>151</v>
      </c>
      <c r="C93" s="181"/>
      <c r="G93" s="66"/>
      <c r="H93"/>
      <c r="I93" s="83"/>
      <c r="N93" s="66"/>
    </row>
    <row r="94" spans="1:14" outlineLevel="1" x14ac:dyDescent="0.25">
      <c r="A94" s="66" t="s">
        <v>909</v>
      </c>
      <c r="B94" s="95" t="s">
        <v>151</v>
      </c>
      <c r="C94" s="181"/>
      <c r="G94" s="66"/>
      <c r="H94"/>
      <c r="I94" s="83"/>
      <c r="N94" s="66"/>
    </row>
    <row r="95" spans="1:14" outlineLevel="1" x14ac:dyDescent="0.25">
      <c r="A95" s="66" t="s">
        <v>910</v>
      </c>
      <c r="B95" s="95" t="s">
        <v>151</v>
      </c>
      <c r="C95" s="181"/>
      <c r="G95" s="66"/>
      <c r="H95"/>
      <c r="I95" s="83"/>
      <c r="N95" s="66"/>
    </row>
    <row r="96" spans="1:14" outlineLevel="1" x14ac:dyDescent="0.25">
      <c r="A96" s="66" t="s">
        <v>911</v>
      </c>
      <c r="B96" s="95" t="s">
        <v>151</v>
      </c>
      <c r="C96" s="181"/>
      <c r="G96" s="66"/>
      <c r="H96"/>
      <c r="I96" s="83"/>
      <c r="N96" s="66"/>
    </row>
    <row r="97" spans="1:14" outlineLevel="1" x14ac:dyDescent="0.25">
      <c r="A97" s="66" t="s">
        <v>912</v>
      </c>
      <c r="B97" s="95" t="s">
        <v>151</v>
      </c>
      <c r="C97" s="181"/>
      <c r="G97" s="66"/>
      <c r="H97"/>
      <c r="I97" s="83"/>
      <c r="N97" s="66"/>
    </row>
    <row r="98" spans="1:14" outlineLevel="1" x14ac:dyDescent="0.25">
      <c r="A98" s="66" t="s">
        <v>913</v>
      </c>
      <c r="B98" s="95" t="s">
        <v>151</v>
      </c>
      <c r="C98" s="181"/>
      <c r="G98" s="66"/>
      <c r="H98"/>
      <c r="I98" s="83"/>
      <c r="N98" s="66"/>
    </row>
    <row r="99" spans="1:14" outlineLevel="1" x14ac:dyDescent="0.25">
      <c r="A99" s="66" t="s">
        <v>914</v>
      </c>
      <c r="B99" s="95" t="s">
        <v>151</v>
      </c>
      <c r="C99" s="181"/>
      <c r="G99" s="66"/>
      <c r="H99"/>
      <c r="I99" s="83"/>
      <c r="N99" s="66"/>
    </row>
    <row r="100" spans="1:14" outlineLevel="1" x14ac:dyDescent="0.25">
      <c r="A100" s="66" t="s">
        <v>915</v>
      </c>
      <c r="B100" s="95" t="s">
        <v>151</v>
      </c>
      <c r="C100" s="181"/>
      <c r="G100" s="66"/>
      <c r="H100"/>
      <c r="I100" s="83"/>
      <c r="N100" s="66"/>
    </row>
    <row r="101" spans="1:14" outlineLevel="1" x14ac:dyDescent="0.25">
      <c r="A101" s="66" t="s">
        <v>916</v>
      </c>
      <c r="B101" s="95" t="s">
        <v>151</v>
      </c>
      <c r="C101" s="181"/>
      <c r="G101" s="66"/>
      <c r="H101"/>
      <c r="I101" s="83"/>
      <c r="N101" s="66"/>
    </row>
    <row r="102" spans="1:14" outlineLevel="1" x14ac:dyDescent="0.25">
      <c r="A102" s="66" t="s">
        <v>917</v>
      </c>
      <c r="B102" s="95" t="s">
        <v>151</v>
      </c>
      <c r="C102" s="181"/>
      <c r="G102" s="66"/>
      <c r="H102"/>
      <c r="I102" s="83"/>
      <c r="N102" s="66"/>
    </row>
    <row r="103" spans="1:14" ht="15" customHeight="1" x14ac:dyDescent="0.25">
      <c r="A103" s="85"/>
      <c r="B103" s="193" t="s">
        <v>1473</v>
      </c>
      <c r="C103" s="182" t="s">
        <v>832</v>
      </c>
      <c r="D103" s="85"/>
      <c r="E103" s="87"/>
      <c r="F103" s="85"/>
      <c r="G103" s="88"/>
      <c r="H103"/>
      <c r="I103" s="116"/>
      <c r="J103" s="80"/>
      <c r="K103" s="80"/>
      <c r="L103" s="72"/>
      <c r="M103" s="80"/>
      <c r="N103" s="99"/>
    </row>
    <row r="104" spans="1:14" x14ac:dyDescent="0.25">
      <c r="A104" s="66" t="s">
        <v>918</v>
      </c>
      <c r="B104" s="83" t="s">
        <v>609</v>
      </c>
      <c r="C104" s="181" t="s">
        <v>83</v>
      </c>
      <c r="G104" s="66"/>
      <c r="H104"/>
      <c r="I104" s="83"/>
      <c r="N104" s="66"/>
    </row>
    <row r="105" spans="1:14" x14ac:dyDescent="0.25">
      <c r="A105" s="66" t="s">
        <v>919</v>
      </c>
      <c r="B105" s="83" t="s">
        <v>609</v>
      </c>
      <c r="C105" s="181" t="s">
        <v>83</v>
      </c>
      <c r="G105" s="66"/>
      <c r="H105"/>
      <c r="I105" s="83"/>
      <c r="N105" s="66"/>
    </row>
    <row r="106" spans="1:14" x14ac:dyDescent="0.25">
      <c r="A106" s="66" t="s">
        <v>920</v>
      </c>
      <c r="B106" s="83" t="s">
        <v>609</v>
      </c>
      <c r="C106" s="181" t="s">
        <v>83</v>
      </c>
      <c r="G106" s="66"/>
      <c r="H106"/>
      <c r="I106" s="83"/>
      <c r="N106" s="66"/>
    </row>
    <row r="107" spans="1:14" x14ac:dyDescent="0.25">
      <c r="A107" s="66" t="s">
        <v>921</v>
      </c>
      <c r="B107" s="83" t="s">
        <v>609</v>
      </c>
      <c r="C107" s="181" t="s">
        <v>83</v>
      </c>
      <c r="G107" s="66"/>
      <c r="H107"/>
      <c r="I107" s="83"/>
      <c r="N107" s="66"/>
    </row>
    <row r="108" spans="1:14" x14ac:dyDescent="0.25">
      <c r="A108" s="66" t="s">
        <v>922</v>
      </c>
      <c r="B108" s="83" t="s">
        <v>609</v>
      </c>
      <c r="C108" s="181" t="s">
        <v>83</v>
      </c>
      <c r="G108" s="66"/>
      <c r="H108"/>
      <c r="I108" s="83"/>
      <c r="N108" s="66"/>
    </row>
    <row r="109" spans="1:14" x14ac:dyDescent="0.25">
      <c r="A109" s="66" t="s">
        <v>923</v>
      </c>
      <c r="B109" s="83" t="s">
        <v>609</v>
      </c>
      <c r="C109" s="181" t="s">
        <v>83</v>
      </c>
      <c r="G109" s="66"/>
      <c r="H109"/>
      <c r="I109" s="83"/>
      <c r="N109" s="66"/>
    </row>
    <row r="110" spans="1:14" x14ac:dyDescent="0.25">
      <c r="A110" s="66" t="s">
        <v>924</v>
      </c>
      <c r="B110" s="83" t="s">
        <v>609</v>
      </c>
      <c r="C110" s="181" t="s">
        <v>83</v>
      </c>
      <c r="G110" s="66"/>
      <c r="H110"/>
      <c r="I110" s="83"/>
      <c r="N110" s="66"/>
    </row>
    <row r="111" spans="1:14" x14ac:dyDescent="0.25">
      <c r="A111" s="66" t="s">
        <v>925</v>
      </c>
      <c r="B111" s="83" t="s">
        <v>609</v>
      </c>
      <c r="C111" s="181" t="s">
        <v>83</v>
      </c>
      <c r="G111" s="66"/>
      <c r="H111"/>
      <c r="I111" s="83"/>
      <c r="N111" s="66"/>
    </row>
    <row r="112" spans="1:14" x14ac:dyDescent="0.25">
      <c r="A112" s="66" t="s">
        <v>926</v>
      </c>
      <c r="B112" s="83" t="s">
        <v>609</v>
      </c>
      <c r="C112" s="181" t="s">
        <v>83</v>
      </c>
      <c r="G112" s="66"/>
      <c r="H112"/>
      <c r="I112" s="83"/>
      <c r="N112" s="66"/>
    </row>
    <row r="113" spans="1:14" x14ac:dyDescent="0.25">
      <c r="A113" s="66" t="s">
        <v>927</v>
      </c>
      <c r="B113" s="83" t="s">
        <v>609</v>
      </c>
      <c r="C113" s="181" t="s">
        <v>83</v>
      </c>
      <c r="G113" s="66"/>
      <c r="H113"/>
      <c r="I113" s="83"/>
      <c r="N113" s="66"/>
    </row>
    <row r="114" spans="1:14" x14ac:dyDescent="0.25">
      <c r="A114" s="66" t="s">
        <v>928</v>
      </c>
      <c r="B114" s="83" t="s">
        <v>609</v>
      </c>
      <c r="C114" s="181" t="s">
        <v>83</v>
      </c>
      <c r="G114" s="66"/>
      <c r="H114"/>
      <c r="I114" s="83"/>
      <c r="N114" s="66"/>
    </row>
    <row r="115" spans="1:14" x14ac:dyDescent="0.25">
      <c r="A115" s="66" t="s">
        <v>929</v>
      </c>
      <c r="B115" s="83" t="s">
        <v>609</v>
      </c>
      <c r="C115" s="181" t="s">
        <v>83</v>
      </c>
      <c r="G115" s="66"/>
      <c r="H115"/>
      <c r="I115" s="83"/>
      <c r="N115" s="66"/>
    </row>
    <row r="116" spans="1:14" x14ac:dyDescent="0.25">
      <c r="A116" s="66" t="s">
        <v>930</v>
      </c>
      <c r="B116" s="83" t="s">
        <v>609</v>
      </c>
      <c r="C116" s="181" t="s">
        <v>83</v>
      </c>
      <c r="G116" s="66"/>
      <c r="H116"/>
      <c r="I116" s="83"/>
      <c r="N116" s="66"/>
    </row>
    <row r="117" spans="1:14" x14ac:dyDescent="0.25">
      <c r="A117" s="66" t="s">
        <v>931</v>
      </c>
      <c r="B117" s="83" t="s">
        <v>609</v>
      </c>
      <c r="C117" s="181" t="s">
        <v>83</v>
      </c>
      <c r="G117" s="66"/>
      <c r="H117"/>
      <c r="I117" s="83"/>
      <c r="N117" s="66"/>
    </row>
    <row r="118" spans="1:14" x14ac:dyDescent="0.25">
      <c r="A118" s="66" t="s">
        <v>932</v>
      </c>
      <c r="B118" s="83" t="s">
        <v>609</v>
      </c>
      <c r="C118" s="181" t="s">
        <v>83</v>
      </c>
      <c r="G118" s="66"/>
      <c r="H118"/>
      <c r="I118" s="83"/>
      <c r="N118" s="66"/>
    </row>
    <row r="119" spans="1:14" x14ac:dyDescent="0.25">
      <c r="A119" s="66" t="s">
        <v>933</v>
      </c>
      <c r="B119" s="83" t="s">
        <v>609</v>
      </c>
      <c r="C119" s="181" t="s">
        <v>83</v>
      </c>
      <c r="G119" s="66"/>
      <c r="H119"/>
      <c r="I119" s="83"/>
      <c r="N119" s="66"/>
    </row>
    <row r="120" spans="1:14" x14ac:dyDescent="0.25">
      <c r="A120" s="66" t="s">
        <v>934</v>
      </c>
      <c r="B120" s="83" t="s">
        <v>609</v>
      </c>
      <c r="C120" s="181" t="s">
        <v>83</v>
      </c>
      <c r="G120" s="66"/>
      <c r="H120"/>
      <c r="I120" s="83"/>
      <c r="N120" s="66"/>
    </row>
    <row r="121" spans="1:14" x14ac:dyDescent="0.25">
      <c r="A121" s="66" t="s">
        <v>935</v>
      </c>
      <c r="B121" s="83" t="s">
        <v>609</v>
      </c>
      <c r="C121" s="181" t="s">
        <v>83</v>
      </c>
      <c r="G121" s="66"/>
      <c r="H121"/>
      <c r="I121" s="83"/>
      <c r="N121" s="66"/>
    </row>
    <row r="122" spans="1:14" x14ac:dyDescent="0.25">
      <c r="A122" s="66" t="s">
        <v>936</v>
      </c>
      <c r="B122" s="83" t="s">
        <v>609</v>
      </c>
      <c r="C122" s="181" t="s">
        <v>83</v>
      </c>
      <c r="G122" s="66"/>
      <c r="H122"/>
      <c r="I122" s="83"/>
      <c r="N122" s="66"/>
    </row>
    <row r="123" spans="1:14" x14ac:dyDescent="0.25">
      <c r="A123" s="66" t="s">
        <v>937</v>
      </c>
      <c r="B123" s="83" t="s">
        <v>609</v>
      </c>
      <c r="C123" s="181" t="s">
        <v>83</v>
      </c>
      <c r="G123" s="66"/>
      <c r="H123"/>
      <c r="I123" s="83"/>
      <c r="N123" s="66"/>
    </row>
    <row r="124" spans="1:14" x14ac:dyDescent="0.25">
      <c r="A124" s="66" t="s">
        <v>938</v>
      </c>
      <c r="B124" s="83" t="s">
        <v>609</v>
      </c>
      <c r="C124" s="181" t="s">
        <v>83</v>
      </c>
      <c r="G124" s="66"/>
      <c r="H124"/>
      <c r="I124" s="83"/>
      <c r="N124" s="66"/>
    </row>
    <row r="125" spans="1:14" x14ac:dyDescent="0.25">
      <c r="A125" s="66" t="s">
        <v>939</v>
      </c>
      <c r="B125" s="83" t="s">
        <v>609</v>
      </c>
      <c r="C125" s="181" t="s">
        <v>83</v>
      </c>
      <c r="G125" s="66"/>
      <c r="H125"/>
      <c r="I125" s="83"/>
      <c r="N125" s="66"/>
    </row>
    <row r="126" spans="1:14" x14ac:dyDescent="0.25">
      <c r="A126" s="66" t="s">
        <v>940</v>
      </c>
      <c r="B126" s="83" t="s">
        <v>609</v>
      </c>
      <c r="C126" s="181" t="s">
        <v>83</v>
      </c>
      <c r="G126" s="66"/>
      <c r="H126"/>
      <c r="I126" s="83"/>
      <c r="N126" s="66"/>
    </row>
    <row r="127" spans="1:14" x14ac:dyDescent="0.25">
      <c r="A127" s="66" t="s">
        <v>941</v>
      </c>
      <c r="B127" s="83" t="s">
        <v>609</v>
      </c>
      <c r="C127" s="181"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1" t="s">
        <v>83</v>
      </c>
      <c r="D130"/>
      <c r="E130"/>
      <c r="F130"/>
      <c r="G130"/>
      <c r="H130"/>
      <c r="K130" s="108"/>
      <c r="L130" s="108"/>
      <c r="M130" s="108"/>
      <c r="N130" s="108"/>
    </row>
    <row r="131" spans="1:14" x14ac:dyDescent="0.25">
      <c r="A131" s="66" t="s">
        <v>944</v>
      </c>
      <c r="B131" s="66" t="s">
        <v>644</v>
      </c>
      <c r="C131" s="181" t="s">
        <v>83</v>
      </c>
      <c r="D131"/>
      <c r="E131"/>
      <c r="F131"/>
      <c r="G131"/>
      <c r="H131"/>
      <c r="K131" s="108"/>
      <c r="L131" s="108"/>
      <c r="M131" s="108"/>
      <c r="N131" s="108"/>
    </row>
    <row r="132" spans="1:14" x14ac:dyDescent="0.25">
      <c r="A132" s="66" t="s">
        <v>945</v>
      </c>
      <c r="B132" s="66" t="s">
        <v>147</v>
      </c>
      <c r="C132" s="181" t="s">
        <v>83</v>
      </c>
      <c r="D132"/>
      <c r="E132"/>
      <c r="F132"/>
      <c r="G132"/>
      <c r="H132"/>
      <c r="K132" s="108"/>
      <c r="L132" s="108"/>
      <c r="M132" s="108"/>
      <c r="N132" s="108"/>
    </row>
    <row r="133" spans="1:14" outlineLevel="1" x14ac:dyDescent="0.25">
      <c r="A133" s="66" t="s">
        <v>946</v>
      </c>
      <c r="C133" s="181"/>
      <c r="D133"/>
      <c r="E133"/>
      <c r="F133"/>
      <c r="G133"/>
      <c r="H133"/>
      <c r="K133" s="108"/>
      <c r="L133" s="108"/>
      <c r="M133" s="108"/>
      <c r="N133" s="108"/>
    </row>
    <row r="134" spans="1:14" outlineLevel="1" x14ac:dyDescent="0.25">
      <c r="A134" s="66" t="s">
        <v>947</v>
      </c>
      <c r="C134" s="181"/>
      <c r="D134"/>
      <c r="E134"/>
      <c r="F134"/>
      <c r="G134"/>
      <c r="H134"/>
      <c r="K134" s="108"/>
      <c r="L134" s="108"/>
      <c r="M134" s="108"/>
      <c r="N134" s="108"/>
    </row>
    <row r="135" spans="1:14" outlineLevel="1" x14ac:dyDescent="0.25">
      <c r="A135" s="66" t="s">
        <v>948</v>
      </c>
      <c r="C135" s="181"/>
      <c r="D135"/>
      <c r="E135"/>
      <c r="F135"/>
      <c r="G135"/>
      <c r="H135"/>
      <c r="K135" s="108"/>
      <c r="L135" s="108"/>
      <c r="M135" s="108"/>
      <c r="N135" s="108"/>
    </row>
    <row r="136" spans="1:14" outlineLevel="1" x14ac:dyDescent="0.25">
      <c r="A136" s="66" t="s">
        <v>949</v>
      </c>
      <c r="C136" s="181"/>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1" t="s">
        <v>83</v>
      </c>
      <c r="D138" s="118"/>
      <c r="E138" s="118"/>
      <c r="F138" s="103"/>
      <c r="G138" s="91"/>
      <c r="H138"/>
      <c r="K138" s="118"/>
      <c r="L138" s="118"/>
      <c r="M138" s="103"/>
      <c r="N138" s="91"/>
    </row>
    <row r="139" spans="1:14" x14ac:dyDescent="0.25">
      <c r="A139" s="66" t="s">
        <v>951</v>
      </c>
      <c r="B139" s="66" t="s">
        <v>656</v>
      </c>
      <c r="C139" s="181" t="s">
        <v>83</v>
      </c>
      <c r="D139" s="118"/>
      <c r="E139" s="118"/>
      <c r="F139" s="103"/>
      <c r="G139" s="91"/>
      <c r="H139"/>
      <c r="K139" s="118"/>
      <c r="L139" s="118"/>
      <c r="M139" s="103"/>
      <c r="N139" s="91"/>
    </row>
    <row r="140" spans="1:14" x14ac:dyDescent="0.25">
      <c r="A140" s="66" t="s">
        <v>952</v>
      </c>
      <c r="B140" s="66" t="s">
        <v>147</v>
      </c>
      <c r="C140" s="181" t="s">
        <v>83</v>
      </c>
      <c r="D140" s="118"/>
      <c r="E140" s="118"/>
      <c r="F140" s="103"/>
      <c r="G140" s="91"/>
      <c r="H140"/>
      <c r="K140" s="118"/>
      <c r="L140" s="118"/>
      <c r="M140" s="103"/>
      <c r="N140" s="91"/>
    </row>
    <row r="141" spans="1:14" outlineLevel="1" x14ac:dyDescent="0.25">
      <c r="A141" s="66" t="s">
        <v>953</v>
      </c>
      <c r="C141" s="181"/>
      <c r="D141" s="118"/>
      <c r="E141" s="118"/>
      <c r="F141" s="103"/>
      <c r="G141" s="91"/>
      <c r="H141"/>
      <c r="K141" s="118"/>
      <c r="L141" s="118"/>
      <c r="M141" s="103"/>
      <c r="N141" s="91"/>
    </row>
    <row r="142" spans="1:14" outlineLevel="1" x14ac:dyDescent="0.25">
      <c r="A142" s="66" t="s">
        <v>954</v>
      </c>
      <c r="C142" s="181"/>
      <c r="D142" s="118"/>
      <c r="E142" s="118"/>
      <c r="F142" s="103"/>
      <c r="G142" s="91"/>
      <c r="H142"/>
      <c r="K142" s="118"/>
      <c r="L142" s="118"/>
      <c r="M142" s="103"/>
      <c r="N142" s="91"/>
    </row>
    <row r="143" spans="1:14" outlineLevel="1" x14ac:dyDescent="0.25">
      <c r="A143" s="66" t="s">
        <v>955</v>
      </c>
      <c r="C143" s="181"/>
      <c r="D143" s="118"/>
      <c r="E143" s="118"/>
      <c r="F143" s="103"/>
      <c r="G143" s="91"/>
      <c r="H143"/>
      <c r="K143" s="118"/>
      <c r="L143" s="118"/>
      <c r="M143" s="103"/>
      <c r="N143" s="91"/>
    </row>
    <row r="144" spans="1:14" outlineLevel="1" x14ac:dyDescent="0.25">
      <c r="A144" s="66" t="s">
        <v>956</v>
      </c>
      <c r="C144" s="181"/>
      <c r="D144" s="118"/>
      <c r="E144" s="118"/>
      <c r="F144" s="103"/>
      <c r="G144" s="91"/>
      <c r="H144"/>
      <c r="K144" s="118"/>
      <c r="L144" s="118"/>
      <c r="M144" s="103"/>
      <c r="N144" s="91"/>
    </row>
    <row r="145" spans="1:14" outlineLevel="1" x14ac:dyDescent="0.25">
      <c r="A145" s="66" t="s">
        <v>957</v>
      </c>
      <c r="C145" s="181"/>
      <c r="D145" s="118"/>
      <c r="E145" s="118"/>
      <c r="F145" s="103"/>
      <c r="G145" s="91"/>
      <c r="H145"/>
      <c r="K145" s="118"/>
      <c r="L145" s="118"/>
      <c r="M145" s="103"/>
      <c r="N145" s="91"/>
    </row>
    <row r="146" spans="1:14" outlineLevel="1" x14ac:dyDescent="0.25">
      <c r="A146" s="66" t="s">
        <v>958</v>
      </c>
      <c r="C146" s="181"/>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87" t="s">
        <v>83</v>
      </c>
      <c r="D148" s="118"/>
      <c r="E148" s="118"/>
      <c r="F148" s="199" t="str">
        <f>IF($C$152=0,"",IF(C148="[for completion]","",C148/$C$152))</f>
        <v/>
      </c>
      <c r="G148" s="91"/>
      <c r="H148"/>
      <c r="I148" s="83"/>
      <c r="K148" s="118"/>
      <c r="L148" s="118"/>
      <c r="M148" s="92"/>
      <c r="N148" s="91"/>
    </row>
    <row r="149" spans="1:14" x14ac:dyDescent="0.25">
      <c r="A149" s="66" t="s">
        <v>962</v>
      </c>
      <c r="B149" s="83" t="s">
        <v>963</v>
      </c>
      <c r="C149" s="187" t="s">
        <v>83</v>
      </c>
      <c r="D149" s="118"/>
      <c r="E149" s="118"/>
      <c r="F149" s="199" t="str">
        <f>IF($C$152=0,"",IF(C149="[for completion]","",C149/$C$152))</f>
        <v/>
      </c>
      <c r="G149" s="91"/>
      <c r="H149"/>
      <c r="I149" s="83"/>
      <c r="K149" s="118"/>
      <c r="L149" s="118"/>
      <c r="M149" s="92"/>
      <c r="N149" s="91"/>
    </row>
    <row r="150" spans="1:14" x14ac:dyDescent="0.25">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25">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25">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25">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199" t="str">
        <f t="shared" si="2"/>
        <v/>
      </c>
      <c r="G155" s="91"/>
      <c r="H155"/>
      <c r="I155" s="83"/>
      <c r="K155" s="118"/>
      <c r="L155" s="118"/>
      <c r="M155" s="92"/>
      <c r="N155" s="91"/>
    </row>
    <row r="156" spans="1:14" ht="15" customHeight="1" outlineLevel="1" x14ac:dyDescent="0.25">
      <c r="A156" s="66" t="s">
        <v>975</v>
      </c>
      <c r="B156" s="95" t="s">
        <v>976</v>
      </c>
      <c r="D156" s="118"/>
      <c r="E156" s="118"/>
      <c r="F156" s="199" t="str">
        <f t="shared" si="2"/>
        <v/>
      </c>
      <c r="G156" s="91"/>
      <c r="H156"/>
      <c r="I156" s="83"/>
      <c r="K156" s="118"/>
      <c r="L156" s="118"/>
      <c r="M156" s="92"/>
      <c r="N156" s="91"/>
    </row>
    <row r="157" spans="1:14" ht="15" customHeight="1" outlineLevel="1" x14ac:dyDescent="0.25">
      <c r="A157" s="66" t="s">
        <v>977</v>
      </c>
      <c r="B157" s="95" t="s">
        <v>978</v>
      </c>
      <c r="D157" s="118"/>
      <c r="E157" s="118"/>
      <c r="F157" s="199" t="str">
        <f t="shared" si="2"/>
        <v/>
      </c>
      <c r="G157" s="91"/>
      <c r="H157"/>
      <c r="I157" s="83"/>
      <c r="K157" s="118"/>
      <c r="L157" s="118"/>
      <c r="M157" s="92"/>
      <c r="N157" s="91"/>
    </row>
    <row r="158" spans="1:14" ht="15" customHeight="1" outlineLevel="1" x14ac:dyDescent="0.25">
      <c r="A158" s="66" t="s">
        <v>979</v>
      </c>
      <c r="B158" s="95" t="s">
        <v>980</v>
      </c>
      <c r="D158" s="118"/>
      <c r="E158" s="118"/>
      <c r="F158" s="199" t="str">
        <f t="shared" si="2"/>
        <v/>
      </c>
      <c r="G158" s="91"/>
      <c r="H158"/>
      <c r="I158" s="83"/>
      <c r="K158" s="118"/>
      <c r="L158" s="118"/>
      <c r="M158" s="92"/>
      <c r="N158" s="91"/>
    </row>
    <row r="159" spans="1:14" ht="15" customHeight="1" outlineLevel="1" x14ac:dyDescent="0.25">
      <c r="A159" s="66" t="s">
        <v>981</v>
      </c>
      <c r="B159" s="95" t="s">
        <v>982</v>
      </c>
      <c r="D159" s="118"/>
      <c r="E159" s="118"/>
      <c r="F159" s="199"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1"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1"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34" zoomScale="80" zoomScaleNormal="80" workbookViewId="0">
      <selection activeCell="A2" sqref="A2"/>
    </sheetView>
  </sheetViews>
  <sheetFormatPr baseColWidth="10" defaultColWidth="8.71093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7109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ht="14.45" x14ac:dyDescent="0.3">
      <c r="A10" s="66" t="s">
        <v>1008</v>
      </c>
      <c r="B10" s="66" t="s">
        <v>1009</v>
      </c>
      <c r="C10" s="188" t="s">
        <v>83</v>
      </c>
    </row>
    <row r="11" spans="1:7" ht="14.45" outlineLevel="1" x14ac:dyDescent="0.3">
      <c r="A11" s="66" t="s">
        <v>1010</v>
      </c>
      <c r="B11" s="81" t="s">
        <v>510</v>
      </c>
      <c r="C11" s="188"/>
    </row>
    <row r="12" spans="1:7" ht="14.45" outlineLevel="1" x14ac:dyDescent="0.3">
      <c r="A12" s="66" t="s">
        <v>1011</v>
      </c>
      <c r="B12" s="81" t="s">
        <v>512</v>
      </c>
      <c r="C12" s="188"/>
    </row>
    <row r="13" spans="1:7" ht="14.45" outlineLevel="1" x14ac:dyDescent="0.3">
      <c r="A13" s="66" t="s">
        <v>1012</v>
      </c>
      <c r="B13" s="81"/>
    </row>
    <row r="14" spans="1:7" ht="14.45" outlineLevel="1" x14ac:dyDescent="0.3">
      <c r="A14" s="66" t="s">
        <v>1013</v>
      </c>
      <c r="B14" s="81"/>
    </row>
    <row r="15" spans="1:7" ht="14.45" outlineLevel="1" x14ac:dyDescent="0.3">
      <c r="A15" s="66" t="s">
        <v>1014</v>
      </c>
      <c r="B15" s="81"/>
    </row>
    <row r="16" spans="1:7" ht="14.45" outlineLevel="1" x14ac:dyDescent="0.3">
      <c r="A16" s="66" t="s">
        <v>1015</v>
      </c>
      <c r="B16" s="81"/>
    </row>
    <row r="17" spans="1:7" ht="15" customHeight="1" x14ac:dyDescent="0.3">
      <c r="A17" s="85"/>
      <c r="B17" s="86" t="s">
        <v>1016</v>
      </c>
      <c r="C17" s="85" t="s">
        <v>1017</v>
      </c>
      <c r="D17" s="85"/>
      <c r="E17" s="87"/>
      <c r="F17" s="88"/>
      <c r="G17" s="88"/>
    </row>
    <row r="18" spans="1:7" ht="14.45" x14ac:dyDescent="0.3">
      <c r="A18" s="66" t="s">
        <v>1018</v>
      </c>
      <c r="B18" s="66" t="s">
        <v>519</v>
      </c>
      <c r="C18" s="181" t="s">
        <v>83</v>
      </c>
    </row>
    <row r="19" spans="1:7" ht="14.45" outlineLevel="1" x14ac:dyDescent="0.3">
      <c r="A19" s="66" t="s">
        <v>1019</v>
      </c>
      <c r="C19" s="181"/>
    </row>
    <row r="20" spans="1:7" ht="14.45" outlineLevel="1" x14ac:dyDescent="0.3">
      <c r="A20" s="66" t="s">
        <v>1020</v>
      </c>
      <c r="C20" s="181"/>
    </row>
    <row r="21" spans="1:7" ht="14.45" outlineLevel="1" x14ac:dyDescent="0.3">
      <c r="A21" s="66" t="s">
        <v>1021</v>
      </c>
      <c r="C21" s="181"/>
    </row>
    <row r="22" spans="1:7" ht="14.45" outlineLevel="1" x14ac:dyDescent="0.3">
      <c r="A22" s="66" t="s">
        <v>1022</v>
      </c>
      <c r="C22" s="181"/>
    </row>
    <row r="23" spans="1:7" ht="14.65" outlineLevel="1" x14ac:dyDescent="0.35">
      <c r="A23" s="66" t="s">
        <v>1023</v>
      </c>
      <c r="C23" s="181"/>
    </row>
    <row r="24" spans="1:7" ht="14.65" outlineLevel="1" x14ac:dyDescent="0.35">
      <c r="A24" s="66" t="s">
        <v>1024</v>
      </c>
      <c r="C24" s="181"/>
    </row>
    <row r="25" spans="1:7" ht="15" customHeight="1" x14ac:dyDescent="0.35">
      <c r="A25" s="85"/>
      <c r="B25" s="86" t="s">
        <v>1025</v>
      </c>
      <c r="C25" s="85" t="s">
        <v>1017</v>
      </c>
      <c r="D25" s="85"/>
      <c r="E25" s="87"/>
      <c r="F25" s="88"/>
      <c r="G25" s="88"/>
    </row>
    <row r="26" spans="1:7" ht="14.65" x14ac:dyDescent="0.35">
      <c r="A26" s="66" t="s">
        <v>1026</v>
      </c>
      <c r="B26" s="115" t="s">
        <v>528</v>
      </c>
      <c r="C26" s="181">
        <f>SUM(C27:C53)</f>
        <v>0</v>
      </c>
      <c r="D26" s="115"/>
      <c r="F26" s="115"/>
      <c r="G26" s="66"/>
    </row>
    <row r="27" spans="1:7" ht="14.65" x14ac:dyDescent="0.35">
      <c r="A27" s="66" t="s">
        <v>1027</v>
      </c>
      <c r="B27" s="66" t="s">
        <v>530</v>
      </c>
      <c r="C27" s="181" t="s">
        <v>83</v>
      </c>
      <c r="D27" s="115"/>
      <c r="F27" s="115"/>
      <c r="G27" s="66"/>
    </row>
    <row r="28" spans="1:7" ht="14.65" x14ac:dyDescent="0.35">
      <c r="A28" s="66" t="s">
        <v>1028</v>
      </c>
      <c r="B28" s="66" t="s">
        <v>532</v>
      </c>
      <c r="C28" s="181" t="s">
        <v>83</v>
      </c>
      <c r="D28" s="115"/>
      <c r="F28" s="115"/>
      <c r="G28" s="66"/>
    </row>
    <row r="29" spans="1:7" ht="14.65" x14ac:dyDescent="0.35">
      <c r="A29" s="66" t="s">
        <v>1029</v>
      </c>
      <c r="B29" s="66" t="s">
        <v>534</v>
      </c>
      <c r="C29" s="181" t="s">
        <v>83</v>
      </c>
      <c r="D29" s="115"/>
      <c r="F29" s="115"/>
      <c r="G29" s="66"/>
    </row>
    <row r="30" spans="1:7" ht="14.65" x14ac:dyDescent="0.35">
      <c r="A30" s="66" t="s">
        <v>1030</v>
      </c>
      <c r="B30" s="66" t="s">
        <v>536</v>
      </c>
      <c r="C30" s="181" t="s">
        <v>83</v>
      </c>
      <c r="D30" s="115"/>
      <c r="F30" s="115"/>
      <c r="G30" s="66"/>
    </row>
    <row r="31" spans="1:7" ht="14.65" x14ac:dyDescent="0.35">
      <c r="A31" s="66" t="s">
        <v>1031</v>
      </c>
      <c r="B31" s="66" t="s">
        <v>538</v>
      </c>
      <c r="C31" s="181" t="s">
        <v>83</v>
      </c>
      <c r="D31" s="115"/>
      <c r="F31" s="115"/>
      <c r="G31" s="66"/>
    </row>
    <row r="32" spans="1:7" ht="14.65" x14ac:dyDescent="0.35">
      <c r="A32" s="66" t="s">
        <v>1032</v>
      </c>
      <c r="B32" s="66" t="s">
        <v>1720</v>
      </c>
      <c r="C32" s="181" t="s">
        <v>83</v>
      </c>
      <c r="D32" s="115"/>
      <c r="F32" s="115"/>
      <c r="G32" s="66"/>
    </row>
    <row r="33" spans="1:7" ht="14.65" x14ac:dyDescent="0.35">
      <c r="A33" s="66" t="s">
        <v>1033</v>
      </c>
      <c r="B33" s="66" t="s">
        <v>541</v>
      </c>
      <c r="C33" s="181" t="s">
        <v>83</v>
      </c>
      <c r="D33" s="115"/>
      <c r="F33" s="115"/>
      <c r="G33" s="66"/>
    </row>
    <row r="34" spans="1:7" ht="14.65" x14ac:dyDescent="0.35">
      <c r="A34" s="66" t="s">
        <v>1034</v>
      </c>
      <c r="B34" s="66" t="s">
        <v>543</v>
      </c>
      <c r="C34" s="181" t="s">
        <v>83</v>
      </c>
      <c r="D34" s="115"/>
      <c r="F34" s="115"/>
      <c r="G34" s="66"/>
    </row>
    <row r="35" spans="1:7" ht="14.65" x14ac:dyDescent="0.35">
      <c r="A35" s="66" t="s">
        <v>1035</v>
      </c>
      <c r="B35" s="66" t="s">
        <v>545</v>
      </c>
      <c r="C35" s="181" t="s">
        <v>83</v>
      </c>
      <c r="D35" s="115"/>
      <c r="F35" s="115"/>
      <c r="G35" s="66"/>
    </row>
    <row r="36" spans="1:7" ht="14.65" x14ac:dyDescent="0.35">
      <c r="A36" s="66" t="s">
        <v>1036</v>
      </c>
      <c r="B36" s="66" t="s">
        <v>547</v>
      </c>
      <c r="C36" s="181" t="s">
        <v>83</v>
      </c>
      <c r="D36" s="115"/>
      <c r="F36" s="115"/>
      <c r="G36" s="66"/>
    </row>
    <row r="37" spans="1:7" ht="14.65" x14ac:dyDescent="0.35">
      <c r="A37" s="66" t="s">
        <v>1037</v>
      </c>
      <c r="B37" s="66" t="s">
        <v>549</v>
      </c>
      <c r="C37" s="181" t="s">
        <v>83</v>
      </c>
      <c r="D37" s="115"/>
      <c r="F37" s="115"/>
      <c r="G37" s="66"/>
    </row>
    <row r="38" spans="1:7" ht="14.65" x14ac:dyDescent="0.35">
      <c r="A38" s="66" t="s">
        <v>1038</v>
      </c>
      <c r="B38" s="66" t="s">
        <v>551</v>
      </c>
      <c r="C38" s="181" t="s">
        <v>83</v>
      </c>
      <c r="D38" s="115"/>
      <c r="F38" s="115"/>
      <c r="G38" s="66"/>
    </row>
    <row r="39" spans="1:7" ht="14.65" x14ac:dyDescent="0.35">
      <c r="A39" s="66" t="s">
        <v>1039</v>
      </c>
      <c r="B39" s="66" t="s">
        <v>553</v>
      </c>
      <c r="C39" s="181" t="s">
        <v>83</v>
      </c>
      <c r="D39" s="115"/>
      <c r="F39" s="115"/>
      <c r="G39" s="66"/>
    </row>
    <row r="40" spans="1:7" ht="14.65" x14ac:dyDescent="0.35">
      <c r="A40" s="66" t="s">
        <v>1040</v>
      </c>
      <c r="B40" s="66" t="s">
        <v>555</v>
      </c>
      <c r="C40" s="181" t="s">
        <v>83</v>
      </c>
      <c r="D40" s="115"/>
      <c r="F40" s="115"/>
      <c r="G40" s="66"/>
    </row>
    <row r="41" spans="1:7" ht="14.65" x14ac:dyDescent="0.35">
      <c r="A41" s="66" t="s">
        <v>1041</v>
      </c>
      <c r="B41" s="66" t="s">
        <v>557</v>
      </c>
      <c r="C41" s="181" t="s">
        <v>83</v>
      </c>
      <c r="D41" s="115"/>
      <c r="F41" s="115"/>
      <c r="G41" s="66"/>
    </row>
    <row r="42" spans="1:7" ht="14.65" x14ac:dyDescent="0.35">
      <c r="A42" s="66" t="s">
        <v>1042</v>
      </c>
      <c r="B42" s="66" t="s">
        <v>3</v>
      </c>
      <c r="C42" s="181" t="s">
        <v>83</v>
      </c>
      <c r="D42" s="115"/>
      <c r="F42" s="115"/>
      <c r="G42" s="66"/>
    </row>
    <row r="43" spans="1:7" ht="14.65" x14ac:dyDescent="0.35">
      <c r="A43" s="66" t="s">
        <v>1043</v>
      </c>
      <c r="B43" s="66" t="s">
        <v>560</v>
      </c>
      <c r="C43" s="181" t="s">
        <v>83</v>
      </c>
      <c r="D43" s="115"/>
      <c r="F43" s="115"/>
      <c r="G43" s="66"/>
    </row>
    <row r="44" spans="1:7" ht="14.65" x14ac:dyDescent="0.35">
      <c r="A44" s="66" t="s">
        <v>1044</v>
      </c>
      <c r="B44" s="66" t="s">
        <v>562</v>
      </c>
      <c r="C44" s="181" t="s">
        <v>83</v>
      </c>
      <c r="D44" s="115"/>
      <c r="F44" s="115"/>
      <c r="G44" s="66"/>
    </row>
    <row r="45" spans="1:7" ht="14.65" x14ac:dyDescent="0.35">
      <c r="A45" s="66" t="s">
        <v>1045</v>
      </c>
      <c r="B45" s="66" t="s">
        <v>564</v>
      </c>
      <c r="C45" s="181" t="s">
        <v>83</v>
      </c>
      <c r="D45" s="115"/>
      <c r="F45" s="115"/>
      <c r="G45" s="66"/>
    </row>
    <row r="46" spans="1:7" ht="14.65" x14ac:dyDescent="0.35">
      <c r="A46" s="66" t="s">
        <v>1046</v>
      </c>
      <c r="B46" s="66" t="s">
        <v>566</v>
      </c>
      <c r="C46" s="181" t="s">
        <v>83</v>
      </c>
      <c r="D46" s="115"/>
      <c r="F46" s="115"/>
      <c r="G46" s="66"/>
    </row>
    <row r="47" spans="1:7" ht="14.65" x14ac:dyDescent="0.35">
      <c r="A47" s="66" t="s">
        <v>1047</v>
      </c>
      <c r="B47" s="66" t="s">
        <v>568</v>
      </c>
      <c r="C47" s="181" t="s">
        <v>83</v>
      </c>
      <c r="D47" s="115"/>
      <c r="F47" s="115"/>
      <c r="G47" s="66"/>
    </row>
    <row r="48" spans="1:7" ht="14.65" x14ac:dyDescent="0.35">
      <c r="A48" s="66" t="s">
        <v>1048</v>
      </c>
      <c r="B48" s="66" t="s">
        <v>570</v>
      </c>
      <c r="C48" s="181" t="s">
        <v>83</v>
      </c>
      <c r="D48" s="115"/>
      <c r="F48" s="115"/>
      <c r="G48" s="66"/>
    </row>
    <row r="49" spans="1:7" ht="14.65" x14ac:dyDescent="0.35">
      <c r="A49" s="66" t="s">
        <v>1049</v>
      </c>
      <c r="B49" s="66" t="s">
        <v>572</v>
      </c>
      <c r="C49" s="181" t="s">
        <v>83</v>
      </c>
      <c r="D49" s="115"/>
      <c r="F49" s="115"/>
      <c r="G49" s="66"/>
    </row>
    <row r="50" spans="1:7" ht="14.65" x14ac:dyDescent="0.35">
      <c r="A50" s="66" t="s">
        <v>1050</v>
      </c>
      <c r="B50" s="66" t="s">
        <v>574</v>
      </c>
      <c r="C50" s="181" t="s">
        <v>83</v>
      </c>
      <c r="D50" s="115"/>
      <c r="F50" s="115"/>
      <c r="G50" s="66"/>
    </row>
    <row r="51" spans="1:7" ht="14.65" x14ac:dyDescent="0.35">
      <c r="A51" s="66" t="s">
        <v>1051</v>
      </c>
      <c r="B51" s="66" t="s">
        <v>576</v>
      </c>
      <c r="C51" s="181" t="s">
        <v>83</v>
      </c>
      <c r="D51" s="115"/>
      <c r="F51" s="115"/>
      <c r="G51" s="66"/>
    </row>
    <row r="52" spans="1:7" ht="14.65" x14ac:dyDescent="0.35">
      <c r="A52" s="66" t="s">
        <v>1052</v>
      </c>
      <c r="B52" s="66" t="s">
        <v>578</v>
      </c>
      <c r="C52" s="181" t="s">
        <v>83</v>
      </c>
      <c r="D52" s="115"/>
      <c r="F52" s="115"/>
      <c r="G52" s="66"/>
    </row>
    <row r="53" spans="1:7" ht="14.65" x14ac:dyDescent="0.35">
      <c r="A53" s="66" t="s">
        <v>1053</v>
      </c>
      <c r="B53" s="66" t="s">
        <v>6</v>
      </c>
      <c r="C53" s="181" t="s">
        <v>83</v>
      </c>
      <c r="D53" s="115"/>
      <c r="F53" s="115"/>
      <c r="G53" s="66"/>
    </row>
    <row r="54" spans="1:7" ht="14.65" x14ac:dyDescent="0.35">
      <c r="A54" s="240" t="s">
        <v>1054</v>
      </c>
      <c r="B54" s="115" t="s">
        <v>319</v>
      </c>
      <c r="C54" s="183">
        <f>SUM(C55:C57)</f>
        <v>0</v>
      </c>
      <c r="D54" s="115"/>
      <c r="F54" s="115"/>
      <c r="G54" s="66"/>
    </row>
    <row r="55" spans="1:7" ht="14.65" x14ac:dyDescent="0.35">
      <c r="A55" s="240" t="s">
        <v>1055</v>
      </c>
      <c r="B55" s="66" t="s">
        <v>584</v>
      </c>
      <c r="C55" s="181" t="s">
        <v>83</v>
      </c>
      <c r="D55" s="115"/>
      <c r="F55" s="115"/>
      <c r="G55" s="66"/>
    </row>
    <row r="56" spans="1:7" ht="14.65" x14ac:dyDescent="0.35">
      <c r="A56" s="240" t="s">
        <v>1056</v>
      </c>
      <c r="B56" s="66" t="s">
        <v>586</v>
      </c>
      <c r="C56" s="181" t="s">
        <v>83</v>
      </c>
      <c r="D56" s="115"/>
      <c r="F56" s="115"/>
      <c r="G56" s="66"/>
    </row>
    <row r="57" spans="1:7" ht="14.65" x14ac:dyDescent="0.35">
      <c r="A57" s="240" t="s">
        <v>1057</v>
      </c>
      <c r="B57" s="66" t="s">
        <v>2</v>
      </c>
      <c r="C57" s="181" t="s">
        <v>83</v>
      </c>
      <c r="D57" s="115"/>
      <c r="F57" s="115"/>
      <c r="G57" s="66"/>
    </row>
    <row r="58" spans="1:7" ht="14.65" x14ac:dyDescent="0.35">
      <c r="A58" s="240" t="s">
        <v>1058</v>
      </c>
      <c r="B58" s="115" t="s">
        <v>147</v>
      </c>
      <c r="C58" s="183">
        <f>SUM(C59:C69)</f>
        <v>0</v>
      </c>
      <c r="D58" s="115"/>
      <c r="F58" s="115"/>
      <c r="G58" s="66"/>
    </row>
    <row r="59" spans="1:7" ht="14.65" x14ac:dyDescent="0.35">
      <c r="A59" s="240" t="s">
        <v>1059</v>
      </c>
      <c r="B59" s="83" t="s">
        <v>321</v>
      </c>
      <c r="C59" s="181" t="s">
        <v>83</v>
      </c>
      <c r="D59" s="115"/>
      <c r="F59" s="115"/>
      <c r="G59" s="66"/>
    </row>
    <row r="60" spans="1:7" ht="14.65" x14ac:dyDescent="0.35">
      <c r="A60" s="240" t="s">
        <v>1060</v>
      </c>
      <c r="B60" s="240" t="s">
        <v>581</v>
      </c>
      <c r="C60" s="181" t="s">
        <v>83</v>
      </c>
      <c r="D60" s="115"/>
      <c r="E60" s="240"/>
      <c r="F60" s="115"/>
      <c r="G60" s="240"/>
    </row>
    <row r="61" spans="1:7" ht="14.45" x14ac:dyDescent="0.3">
      <c r="A61" s="240" t="s">
        <v>1061</v>
      </c>
      <c r="B61" s="83" t="s">
        <v>323</v>
      </c>
      <c r="C61" s="181" t="s">
        <v>83</v>
      </c>
      <c r="D61" s="115"/>
      <c r="F61" s="115"/>
      <c r="G61" s="66"/>
    </row>
    <row r="62" spans="1:7" ht="14.45" x14ac:dyDescent="0.3">
      <c r="A62" s="240" t="s">
        <v>1062</v>
      </c>
      <c r="B62" s="83" t="s">
        <v>325</v>
      </c>
      <c r="C62" s="181" t="s">
        <v>83</v>
      </c>
      <c r="D62" s="115"/>
      <c r="F62" s="115"/>
      <c r="G62" s="66"/>
    </row>
    <row r="63" spans="1:7" ht="14.45" x14ac:dyDescent="0.3">
      <c r="A63" s="240" t="s">
        <v>1063</v>
      </c>
      <c r="B63" s="83" t="s">
        <v>12</v>
      </c>
      <c r="C63" s="181" t="s">
        <v>83</v>
      </c>
      <c r="D63" s="115"/>
      <c r="F63" s="115"/>
      <c r="G63" s="66"/>
    </row>
    <row r="64" spans="1:7" ht="14.45" x14ac:dyDescent="0.3">
      <c r="A64" s="240" t="s">
        <v>1064</v>
      </c>
      <c r="B64" s="83" t="s">
        <v>328</v>
      </c>
      <c r="C64" s="181" t="s">
        <v>83</v>
      </c>
      <c r="D64" s="115"/>
      <c r="F64" s="115"/>
      <c r="G64" s="66"/>
    </row>
    <row r="65" spans="1:7" ht="14.45" x14ac:dyDescent="0.3">
      <c r="A65" s="240" t="s">
        <v>1065</v>
      </c>
      <c r="B65" s="83" t="s">
        <v>330</v>
      </c>
      <c r="C65" s="181" t="s">
        <v>83</v>
      </c>
      <c r="D65" s="115"/>
      <c r="F65" s="115"/>
      <c r="G65" s="66"/>
    </row>
    <row r="66" spans="1:7" ht="14.45" x14ac:dyDescent="0.3">
      <c r="A66" s="240" t="s">
        <v>1066</v>
      </c>
      <c r="B66" s="83" t="s">
        <v>332</v>
      </c>
      <c r="C66" s="181" t="s">
        <v>83</v>
      </c>
      <c r="D66" s="115"/>
      <c r="F66" s="115"/>
      <c r="G66" s="66"/>
    </row>
    <row r="67" spans="1:7" ht="14.45" x14ac:dyDescent="0.3">
      <c r="A67" s="240" t="s">
        <v>1067</v>
      </c>
      <c r="B67" s="83" t="s">
        <v>334</v>
      </c>
      <c r="C67" s="181" t="s">
        <v>83</v>
      </c>
      <c r="D67" s="115"/>
      <c r="F67" s="115"/>
      <c r="G67" s="66"/>
    </row>
    <row r="68" spans="1:7" ht="14.45" x14ac:dyDescent="0.3">
      <c r="A68" s="240" t="s">
        <v>1068</v>
      </c>
      <c r="B68" s="83" t="s">
        <v>336</v>
      </c>
      <c r="C68" s="181" t="s">
        <v>83</v>
      </c>
      <c r="D68" s="115"/>
      <c r="F68" s="115"/>
      <c r="G68" s="66"/>
    </row>
    <row r="69" spans="1:7" ht="14.45" x14ac:dyDescent="0.3">
      <c r="A69" s="240" t="s">
        <v>1069</v>
      </c>
      <c r="B69" s="83" t="s">
        <v>147</v>
      </c>
      <c r="C69" s="181" t="s">
        <v>83</v>
      </c>
      <c r="D69" s="115"/>
      <c r="F69" s="115"/>
      <c r="G69" s="66"/>
    </row>
    <row r="70" spans="1:7" ht="14.45" outlineLevel="1" x14ac:dyDescent="0.3">
      <c r="A70" s="66" t="s">
        <v>1070</v>
      </c>
      <c r="B70" s="95" t="s">
        <v>151</v>
      </c>
      <c r="C70" s="181"/>
      <c r="G70" s="66"/>
    </row>
    <row r="71" spans="1:7" ht="14.45" outlineLevel="1" x14ac:dyDescent="0.3">
      <c r="A71" s="66" t="s">
        <v>1071</v>
      </c>
      <c r="B71" s="95" t="s">
        <v>151</v>
      </c>
      <c r="C71" s="181"/>
      <c r="G71" s="66"/>
    </row>
    <row r="72" spans="1:7" ht="14.45" outlineLevel="1" x14ac:dyDescent="0.3">
      <c r="A72" s="66" t="s">
        <v>1072</v>
      </c>
      <c r="B72" s="95" t="s">
        <v>151</v>
      </c>
      <c r="C72" s="181"/>
      <c r="G72" s="66"/>
    </row>
    <row r="73" spans="1:7" ht="14.45" outlineLevel="1" x14ac:dyDescent="0.3">
      <c r="A73" s="66" t="s">
        <v>1073</v>
      </c>
      <c r="B73" s="95" t="s">
        <v>151</v>
      </c>
      <c r="C73" s="181"/>
      <c r="G73" s="66"/>
    </row>
    <row r="74" spans="1:7" ht="14.45" outlineLevel="1" x14ac:dyDescent="0.3">
      <c r="A74" s="66" t="s">
        <v>1074</v>
      </c>
      <c r="B74" s="95" t="s">
        <v>151</v>
      </c>
      <c r="C74" s="181"/>
      <c r="G74" s="66"/>
    </row>
    <row r="75" spans="1:7" ht="14.45" outlineLevel="1" x14ac:dyDescent="0.3">
      <c r="A75" s="66" t="s">
        <v>1075</v>
      </c>
      <c r="B75" s="95" t="s">
        <v>151</v>
      </c>
      <c r="C75" s="181"/>
      <c r="G75" s="66"/>
    </row>
    <row r="76" spans="1:7" ht="14.45" outlineLevel="1" x14ac:dyDescent="0.3">
      <c r="A76" s="66" t="s">
        <v>1076</v>
      </c>
      <c r="B76" s="95" t="s">
        <v>151</v>
      </c>
      <c r="C76" s="181"/>
      <c r="G76" s="66"/>
    </row>
    <row r="77" spans="1:7" ht="14.45" outlineLevel="1" x14ac:dyDescent="0.3">
      <c r="A77" s="66" t="s">
        <v>1077</v>
      </c>
      <c r="B77" s="95" t="s">
        <v>151</v>
      </c>
      <c r="C77" s="181"/>
      <c r="G77" s="66"/>
    </row>
    <row r="78" spans="1:7" ht="14.45" outlineLevel="1" x14ac:dyDescent="0.3">
      <c r="A78" s="66" t="s">
        <v>1078</v>
      </c>
      <c r="B78" s="95" t="s">
        <v>151</v>
      </c>
      <c r="C78" s="181"/>
      <c r="G78" s="66"/>
    </row>
    <row r="79" spans="1:7" ht="14.45" outlineLevel="1" x14ac:dyDescent="0.3">
      <c r="A79" s="66" t="s">
        <v>1079</v>
      </c>
      <c r="B79" s="95" t="s">
        <v>151</v>
      </c>
      <c r="C79" s="181"/>
      <c r="G79" s="66"/>
    </row>
    <row r="80" spans="1:7" ht="15" customHeight="1" x14ac:dyDescent="0.3">
      <c r="A80" s="85"/>
      <c r="B80" s="86" t="s">
        <v>1080</v>
      </c>
      <c r="C80" s="85" t="s">
        <v>1017</v>
      </c>
      <c r="D80" s="85"/>
      <c r="E80" s="87"/>
      <c r="F80" s="88"/>
      <c r="G80" s="88"/>
    </row>
    <row r="81" spans="1:7" ht="14.45" x14ac:dyDescent="0.3">
      <c r="A81" s="66" t="s">
        <v>1081</v>
      </c>
      <c r="B81" s="66" t="s">
        <v>642</v>
      </c>
      <c r="C81" s="181" t="s">
        <v>83</v>
      </c>
      <c r="E81" s="64"/>
    </row>
    <row r="82" spans="1:7" ht="14.45" x14ac:dyDescent="0.3">
      <c r="A82" s="66" t="s">
        <v>1082</v>
      </c>
      <c r="B82" s="66" t="s">
        <v>644</v>
      </c>
      <c r="C82" s="181" t="s">
        <v>83</v>
      </c>
      <c r="E82" s="64"/>
    </row>
    <row r="83" spans="1:7" ht="14.45" x14ac:dyDescent="0.3">
      <c r="A83" s="66" t="s">
        <v>1083</v>
      </c>
      <c r="B83" s="66" t="s">
        <v>147</v>
      </c>
      <c r="C83" s="181" t="s">
        <v>83</v>
      </c>
      <c r="E83" s="64"/>
    </row>
    <row r="84" spans="1:7" ht="14.45" outlineLevel="1" x14ac:dyDescent="0.3">
      <c r="A84" s="66" t="s">
        <v>1084</v>
      </c>
      <c r="C84" s="181"/>
      <c r="E84" s="64"/>
    </row>
    <row r="85" spans="1:7" outlineLevel="1" x14ac:dyDescent="0.25">
      <c r="A85" s="66" t="s">
        <v>1085</v>
      </c>
      <c r="C85" s="181"/>
      <c r="E85" s="64"/>
    </row>
    <row r="86" spans="1:7" outlineLevel="1" x14ac:dyDescent="0.25">
      <c r="A86" s="66" t="s">
        <v>1086</v>
      </c>
      <c r="C86" s="181"/>
      <c r="E86" s="64"/>
    </row>
    <row r="87" spans="1:7" outlineLevel="1" x14ac:dyDescent="0.25">
      <c r="A87" s="66" t="s">
        <v>1087</v>
      </c>
      <c r="C87" s="181"/>
      <c r="E87" s="64"/>
    </row>
    <row r="88" spans="1:7" outlineLevel="1" x14ac:dyDescent="0.25">
      <c r="A88" s="66" t="s">
        <v>1088</v>
      </c>
      <c r="C88" s="181"/>
      <c r="E88" s="64"/>
    </row>
    <row r="89" spans="1:7" outlineLevel="1" x14ac:dyDescent="0.25">
      <c r="A89" s="66" t="s">
        <v>1089</v>
      </c>
      <c r="C89" s="181"/>
      <c r="E89" s="64"/>
    </row>
    <row r="90" spans="1:7" ht="15" customHeight="1" x14ac:dyDescent="0.25">
      <c r="A90" s="85"/>
      <c r="B90" s="86" t="s">
        <v>1090</v>
      </c>
      <c r="C90" s="85" t="s">
        <v>1017</v>
      </c>
      <c r="D90" s="85"/>
      <c r="E90" s="87"/>
      <c r="F90" s="88"/>
      <c r="G90" s="88"/>
    </row>
    <row r="91" spans="1:7" x14ac:dyDescent="0.25">
      <c r="A91" s="66" t="s">
        <v>1091</v>
      </c>
      <c r="B91" s="66" t="s">
        <v>654</v>
      </c>
      <c r="C91" s="181" t="s">
        <v>83</v>
      </c>
      <c r="E91" s="64"/>
    </row>
    <row r="92" spans="1:7" x14ac:dyDescent="0.25">
      <c r="A92" s="66" t="s">
        <v>1092</v>
      </c>
      <c r="B92" s="66" t="s">
        <v>656</v>
      </c>
      <c r="C92" s="181" t="s">
        <v>83</v>
      </c>
      <c r="E92" s="64"/>
    </row>
    <row r="93" spans="1:7" x14ac:dyDescent="0.25">
      <c r="A93" s="66" t="s">
        <v>1093</v>
      </c>
      <c r="B93" s="66" t="s">
        <v>147</v>
      </c>
      <c r="C93" s="181" t="s">
        <v>83</v>
      </c>
      <c r="E93" s="64"/>
    </row>
    <row r="94" spans="1:7" outlineLevel="1" x14ac:dyDescent="0.25">
      <c r="A94" s="66" t="s">
        <v>1094</v>
      </c>
      <c r="C94" s="181"/>
      <c r="E94" s="64"/>
    </row>
    <row r="95" spans="1:7" outlineLevel="1" x14ac:dyDescent="0.25">
      <c r="A95" s="66" t="s">
        <v>1095</v>
      </c>
      <c r="C95" s="181"/>
      <c r="E95" s="64"/>
    </row>
    <row r="96" spans="1:7" outlineLevel="1" x14ac:dyDescent="0.25">
      <c r="A96" s="66" t="s">
        <v>1096</v>
      </c>
      <c r="C96" s="181"/>
      <c r="E96" s="64"/>
    </row>
    <row r="97" spans="1:7" outlineLevel="1" x14ac:dyDescent="0.25">
      <c r="A97" s="66" t="s">
        <v>1097</v>
      </c>
      <c r="C97" s="181"/>
      <c r="E97" s="64"/>
    </row>
    <row r="98" spans="1:7" outlineLevel="1" x14ac:dyDescent="0.25">
      <c r="A98" s="66" t="s">
        <v>1098</v>
      </c>
      <c r="C98" s="181"/>
      <c r="E98" s="64"/>
    </row>
    <row r="99" spans="1:7" outlineLevel="1" x14ac:dyDescent="0.25">
      <c r="A99" s="66" t="s">
        <v>1099</v>
      </c>
      <c r="C99" s="181"/>
      <c r="E99" s="64"/>
    </row>
    <row r="100" spans="1:7" ht="15" customHeight="1" x14ac:dyDescent="0.25">
      <c r="A100" s="85"/>
      <c r="B100" s="86" t="s">
        <v>1100</v>
      </c>
      <c r="C100" s="85" t="s">
        <v>1017</v>
      </c>
      <c r="D100" s="85"/>
      <c r="E100" s="87"/>
      <c r="F100" s="88"/>
      <c r="G100" s="88"/>
    </row>
    <row r="101" spans="1:7" x14ac:dyDescent="0.25">
      <c r="A101" s="66" t="s">
        <v>1101</v>
      </c>
      <c r="B101" s="62" t="s">
        <v>666</v>
      </c>
      <c r="C101" s="181" t="s">
        <v>83</v>
      </c>
      <c r="E101" s="64"/>
    </row>
    <row r="102" spans="1:7" x14ac:dyDescent="0.25">
      <c r="A102" s="66" t="s">
        <v>1102</v>
      </c>
      <c r="B102" s="62" t="s">
        <v>668</v>
      </c>
      <c r="C102" s="181" t="s">
        <v>83</v>
      </c>
      <c r="E102" s="64"/>
    </row>
    <row r="103" spans="1:7" x14ac:dyDescent="0.25">
      <c r="A103" s="66" t="s">
        <v>1103</v>
      </c>
      <c r="B103" s="62" t="s">
        <v>670</v>
      </c>
      <c r="C103" s="181" t="s">
        <v>83</v>
      </c>
    </row>
    <row r="104" spans="1:7" x14ac:dyDescent="0.25">
      <c r="A104" s="66" t="s">
        <v>1104</v>
      </c>
      <c r="B104" s="62" t="s">
        <v>672</v>
      </c>
      <c r="C104" s="181" t="s">
        <v>83</v>
      </c>
    </row>
    <row r="105" spans="1:7" x14ac:dyDescent="0.25">
      <c r="A105" s="66" t="s">
        <v>1105</v>
      </c>
      <c r="B105" s="62" t="s">
        <v>674</v>
      </c>
      <c r="C105" s="181" t="s">
        <v>83</v>
      </c>
    </row>
    <row r="106" spans="1:7" outlineLevel="1" x14ac:dyDescent="0.25">
      <c r="A106" s="66" t="s">
        <v>1106</v>
      </c>
      <c r="B106" s="62"/>
      <c r="C106" s="181"/>
    </row>
    <row r="107" spans="1:7" outlineLevel="1" x14ac:dyDescent="0.25">
      <c r="A107" s="66" t="s">
        <v>1107</v>
      </c>
      <c r="B107" s="62"/>
      <c r="C107" s="181"/>
    </row>
    <row r="108" spans="1:7" outlineLevel="1" x14ac:dyDescent="0.25">
      <c r="A108" s="66" t="s">
        <v>1108</v>
      </c>
      <c r="B108" s="62"/>
      <c r="C108" s="181"/>
    </row>
    <row r="109" spans="1:7" outlineLevel="1" x14ac:dyDescent="0.25">
      <c r="A109" s="66" t="s">
        <v>1109</v>
      </c>
      <c r="B109" s="62"/>
      <c r="C109" s="181"/>
    </row>
    <row r="110" spans="1:7" ht="15" customHeight="1" x14ac:dyDescent="0.25">
      <c r="A110" s="85"/>
      <c r="B110" s="86" t="s">
        <v>1110</v>
      </c>
      <c r="C110" s="85" t="s">
        <v>1017</v>
      </c>
      <c r="D110" s="85"/>
      <c r="E110" s="87"/>
      <c r="F110" s="88"/>
      <c r="G110" s="88"/>
    </row>
    <row r="111" spans="1:7" x14ac:dyDescent="0.25">
      <c r="A111" s="66" t="s">
        <v>1111</v>
      </c>
      <c r="B111" s="66" t="s">
        <v>681</v>
      </c>
      <c r="C111" s="181" t="s">
        <v>83</v>
      </c>
      <c r="E111" s="64"/>
    </row>
    <row r="112" spans="1:7" outlineLevel="1" x14ac:dyDescent="0.25">
      <c r="A112" s="66" t="s">
        <v>1112</v>
      </c>
      <c r="C112" s="181"/>
      <c r="E112" s="64"/>
    </row>
    <row r="113" spans="1:7" outlineLevel="1" x14ac:dyDescent="0.25">
      <c r="A113" s="66" t="s">
        <v>1113</v>
      </c>
      <c r="C113" s="181"/>
      <c r="E113" s="64"/>
    </row>
    <row r="114" spans="1:7" outlineLevel="1" x14ac:dyDescent="0.25">
      <c r="A114" s="66" t="s">
        <v>1114</v>
      </c>
      <c r="C114" s="181"/>
      <c r="E114" s="64"/>
    </row>
    <row r="115" spans="1:7" outlineLevel="1" x14ac:dyDescent="0.25">
      <c r="A115" s="66" t="s">
        <v>1115</v>
      </c>
      <c r="C115" s="181"/>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87"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25">
      <c r="A121" s="66" t="s">
        <v>1119</v>
      </c>
      <c r="B121" s="83" t="s">
        <v>609</v>
      </c>
      <c r="C121" s="187" t="s">
        <v>83</v>
      </c>
      <c r="D121" s="188" t="s">
        <v>83</v>
      </c>
      <c r="E121" s="80"/>
      <c r="F121" s="199" t="str">
        <f t="shared" si="0"/>
        <v/>
      </c>
      <c r="G121" s="199" t="str">
        <f t="shared" si="1"/>
        <v/>
      </c>
    </row>
    <row r="122" spans="1:7" x14ac:dyDescent="0.25">
      <c r="A122" s="66" t="s">
        <v>1120</v>
      </c>
      <c r="B122" s="83" t="s">
        <v>609</v>
      </c>
      <c r="C122" s="187" t="s">
        <v>83</v>
      </c>
      <c r="D122" s="188" t="s">
        <v>83</v>
      </c>
      <c r="E122" s="80"/>
      <c r="F122" s="199" t="str">
        <f t="shared" si="0"/>
        <v/>
      </c>
      <c r="G122" s="199" t="str">
        <f t="shared" si="1"/>
        <v/>
      </c>
    </row>
    <row r="123" spans="1:7" x14ac:dyDescent="0.25">
      <c r="A123" s="66" t="s">
        <v>1121</v>
      </c>
      <c r="B123" s="83" t="s">
        <v>609</v>
      </c>
      <c r="C123" s="187" t="s">
        <v>83</v>
      </c>
      <c r="D123" s="188" t="s">
        <v>83</v>
      </c>
      <c r="E123" s="80"/>
      <c r="F123" s="199" t="str">
        <f t="shared" si="0"/>
        <v/>
      </c>
      <c r="G123" s="199" t="str">
        <f t="shared" si="1"/>
        <v/>
      </c>
    </row>
    <row r="124" spans="1:7" x14ac:dyDescent="0.25">
      <c r="A124" s="66" t="s">
        <v>1122</v>
      </c>
      <c r="B124" s="83" t="s">
        <v>609</v>
      </c>
      <c r="C124" s="187" t="s">
        <v>83</v>
      </c>
      <c r="D124" s="188" t="s">
        <v>83</v>
      </c>
      <c r="E124" s="80"/>
      <c r="F124" s="199" t="str">
        <f t="shared" si="0"/>
        <v/>
      </c>
      <c r="G124" s="199" t="str">
        <f t="shared" si="1"/>
        <v/>
      </c>
    </row>
    <row r="125" spans="1:7" x14ac:dyDescent="0.25">
      <c r="A125" s="66" t="s">
        <v>1123</v>
      </c>
      <c r="B125" s="83" t="s">
        <v>609</v>
      </c>
      <c r="C125" s="187" t="s">
        <v>83</v>
      </c>
      <c r="D125" s="188" t="s">
        <v>83</v>
      </c>
      <c r="E125" s="80"/>
      <c r="F125" s="199" t="str">
        <f t="shared" si="0"/>
        <v/>
      </c>
      <c r="G125" s="199" t="str">
        <f t="shared" si="1"/>
        <v/>
      </c>
    </row>
    <row r="126" spans="1:7" x14ac:dyDescent="0.25">
      <c r="A126" s="66" t="s">
        <v>1124</v>
      </c>
      <c r="B126" s="83" t="s">
        <v>609</v>
      </c>
      <c r="C126" s="187" t="s">
        <v>83</v>
      </c>
      <c r="D126" s="188" t="s">
        <v>83</v>
      </c>
      <c r="E126" s="80"/>
      <c r="F126" s="199" t="str">
        <f t="shared" si="0"/>
        <v/>
      </c>
      <c r="G126" s="199" t="str">
        <f t="shared" si="1"/>
        <v/>
      </c>
    </row>
    <row r="127" spans="1:7" x14ac:dyDescent="0.25">
      <c r="A127" s="66" t="s">
        <v>1125</v>
      </c>
      <c r="B127" s="83" t="s">
        <v>609</v>
      </c>
      <c r="C127" s="187" t="s">
        <v>83</v>
      </c>
      <c r="D127" s="188" t="s">
        <v>83</v>
      </c>
      <c r="E127" s="80"/>
      <c r="F127" s="199" t="str">
        <f t="shared" si="0"/>
        <v/>
      </c>
      <c r="G127" s="199" t="str">
        <f t="shared" si="1"/>
        <v/>
      </c>
    </row>
    <row r="128" spans="1:7" x14ac:dyDescent="0.25">
      <c r="A128" s="66" t="s">
        <v>1126</v>
      </c>
      <c r="B128" s="83" t="s">
        <v>609</v>
      </c>
      <c r="C128" s="187" t="s">
        <v>83</v>
      </c>
      <c r="D128" s="188" t="s">
        <v>83</v>
      </c>
      <c r="E128" s="80"/>
      <c r="F128" s="199" t="str">
        <f t="shared" si="0"/>
        <v/>
      </c>
      <c r="G128" s="199" t="str">
        <f t="shared" si="1"/>
        <v/>
      </c>
    </row>
    <row r="129" spans="1:7" x14ac:dyDescent="0.25">
      <c r="A129" s="66" t="s">
        <v>1127</v>
      </c>
      <c r="B129" s="83" t="s">
        <v>609</v>
      </c>
      <c r="C129" s="187" t="s">
        <v>83</v>
      </c>
      <c r="D129" s="188" t="s">
        <v>83</v>
      </c>
      <c r="E129" s="83"/>
      <c r="F129" s="199" t="str">
        <f t="shared" si="0"/>
        <v/>
      </c>
      <c r="G129" s="199" t="str">
        <f t="shared" si="1"/>
        <v/>
      </c>
    </row>
    <row r="130" spans="1:7" x14ac:dyDescent="0.25">
      <c r="A130" s="66" t="s">
        <v>1128</v>
      </c>
      <c r="B130" s="83" t="s">
        <v>609</v>
      </c>
      <c r="C130" s="187" t="s">
        <v>83</v>
      </c>
      <c r="D130" s="188" t="s">
        <v>83</v>
      </c>
      <c r="E130" s="83"/>
      <c r="F130" s="199" t="str">
        <f t="shared" si="0"/>
        <v/>
      </c>
      <c r="G130" s="199" t="str">
        <f t="shared" si="1"/>
        <v/>
      </c>
    </row>
    <row r="131" spans="1:7" x14ac:dyDescent="0.25">
      <c r="A131" s="66" t="s">
        <v>1129</v>
      </c>
      <c r="B131" s="83" t="s">
        <v>609</v>
      </c>
      <c r="C131" s="187" t="s">
        <v>83</v>
      </c>
      <c r="D131" s="188" t="s">
        <v>83</v>
      </c>
      <c r="E131" s="83"/>
      <c r="F131" s="199" t="str">
        <f t="shared" si="0"/>
        <v/>
      </c>
      <c r="G131" s="199" t="str">
        <f t="shared" si="1"/>
        <v/>
      </c>
    </row>
    <row r="132" spans="1:7" x14ac:dyDescent="0.25">
      <c r="A132" s="66" t="s">
        <v>1130</v>
      </c>
      <c r="B132" s="83" t="s">
        <v>609</v>
      </c>
      <c r="C132" s="187" t="s">
        <v>83</v>
      </c>
      <c r="D132" s="188" t="s">
        <v>83</v>
      </c>
      <c r="E132" s="83"/>
      <c r="F132" s="199" t="str">
        <f t="shared" si="0"/>
        <v/>
      </c>
      <c r="G132" s="199" t="str">
        <f t="shared" si="1"/>
        <v/>
      </c>
    </row>
    <row r="133" spans="1:7" x14ac:dyDescent="0.25">
      <c r="A133" s="66" t="s">
        <v>1131</v>
      </c>
      <c r="B133" s="83" t="s">
        <v>609</v>
      </c>
      <c r="C133" s="187" t="s">
        <v>83</v>
      </c>
      <c r="D133" s="188" t="s">
        <v>83</v>
      </c>
      <c r="E133" s="83"/>
      <c r="F133" s="199" t="str">
        <f t="shared" si="0"/>
        <v/>
      </c>
      <c r="G133" s="199" t="str">
        <f t="shared" si="1"/>
        <v/>
      </c>
    </row>
    <row r="134" spans="1:7" x14ac:dyDescent="0.25">
      <c r="A134" s="66" t="s">
        <v>1132</v>
      </c>
      <c r="B134" s="83" t="s">
        <v>609</v>
      </c>
      <c r="C134" s="187" t="s">
        <v>83</v>
      </c>
      <c r="D134" s="188" t="s">
        <v>83</v>
      </c>
      <c r="E134" s="83"/>
      <c r="F134" s="199" t="str">
        <f t="shared" si="0"/>
        <v/>
      </c>
      <c r="G134" s="199" t="str">
        <f t="shared" si="1"/>
        <v/>
      </c>
    </row>
    <row r="135" spans="1:7" x14ac:dyDescent="0.25">
      <c r="A135" s="66" t="s">
        <v>1133</v>
      </c>
      <c r="B135" s="83" t="s">
        <v>609</v>
      </c>
      <c r="C135" s="187" t="s">
        <v>83</v>
      </c>
      <c r="D135" s="188" t="s">
        <v>83</v>
      </c>
      <c r="F135" s="199" t="str">
        <f t="shared" si="0"/>
        <v/>
      </c>
      <c r="G135" s="199" t="str">
        <f t="shared" si="1"/>
        <v/>
      </c>
    </row>
    <row r="136" spans="1:7" x14ac:dyDescent="0.25">
      <c r="A136" s="66" t="s">
        <v>1134</v>
      </c>
      <c r="B136" s="83" t="s">
        <v>609</v>
      </c>
      <c r="C136" s="187" t="s">
        <v>83</v>
      </c>
      <c r="D136" s="188" t="s">
        <v>83</v>
      </c>
      <c r="E136" s="103"/>
      <c r="F136" s="199" t="str">
        <f t="shared" si="0"/>
        <v/>
      </c>
      <c r="G136" s="199" t="str">
        <f t="shared" si="1"/>
        <v/>
      </c>
    </row>
    <row r="137" spans="1:7" x14ac:dyDescent="0.25">
      <c r="A137" s="66" t="s">
        <v>1135</v>
      </c>
      <c r="B137" s="83" t="s">
        <v>609</v>
      </c>
      <c r="C137" s="187" t="s">
        <v>83</v>
      </c>
      <c r="D137" s="188" t="s">
        <v>83</v>
      </c>
      <c r="E137" s="103"/>
      <c r="F137" s="199" t="str">
        <f t="shared" si="0"/>
        <v/>
      </c>
      <c r="G137" s="199" t="str">
        <f t="shared" si="1"/>
        <v/>
      </c>
    </row>
    <row r="138" spans="1:7" x14ac:dyDescent="0.25">
      <c r="A138" s="66" t="s">
        <v>1136</v>
      </c>
      <c r="B138" s="83" t="s">
        <v>609</v>
      </c>
      <c r="C138" s="187" t="s">
        <v>83</v>
      </c>
      <c r="D138" s="188" t="s">
        <v>83</v>
      </c>
      <c r="E138" s="103"/>
      <c r="F138" s="199" t="str">
        <f t="shared" si="0"/>
        <v/>
      </c>
      <c r="G138" s="199" t="str">
        <f t="shared" si="1"/>
        <v/>
      </c>
    </row>
    <row r="139" spans="1:7" x14ac:dyDescent="0.25">
      <c r="A139" s="66" t="s">
        <v>1137</v>
      </c>
      <c r="B139" s="83" t="s">
        <v>609</v>
      </c>
      <c r="C139" s="187" t="s">
        <v>83</v>
      </c>
      <c r="D139" s="188" t="s">
        <v>83</v>
      </c>
      <c r="E139" s="103"/>
      <c r="F139" s="199" t="str">
        <f t="shared" si="0"/>
        <v/>
      </c>
      <c r="G139" s="199" t="str">
        <f t="shared" si="1"/>
        <v/>
      </c>
    </row>
    <row r="140" spans="1:7" x14ac:dyDescent="0.25">
      <c r="A140" s="66" t="s">
        <v>1138</v>
      </c>
      <c r="B140" s="83" t="s">
        <v>609</v>
      </c>
      <c r="C140" s="187" t="s">
        <v>83</v>
      </c>
      <c r="D140" s="188" t="s">
        <v>83</v>
      </c>
      <c r="E140" s="103"/>
      <c r="F140" s="199" t="str">
        <f t="shared" si="0"/>
        <v/>
      </c>
      <c r="G140" s="199" t="str">
        <f t="shared" si="1"/>
        <v/>
      </c>
    </row>
    <row r="141" spans="1:7" x14ac:dyDescent="0.25">
      <c r="A141" s="66" t="s">
        <v>1139</v>
      </c>
      <c r="B141" s="83" t="s">
        <v>609</v>
      </c>
      <c r="C141" s="187" t="s">
        <v>83</v>
      </c>
      <c r="D141" s="188" t="s">
        <v>83</v>
      </c>
      <c r="E141" s="103"/>
      <c r="F141" s="199" t="str">
        <f t="shared" si="0"/>
        <v/>
      </c>
      <c r="G141" s="199" t="str">
        <f t="shared" si="1"/>
        <v/>
      </c>
    </row>
    <row r="142" spans="1:7" x14ac:dyDescent="0.25">
      <c r="A142" s="66" t="s">
        <v>1140</v>
      </c>
      <c r="B142" s="83" t="s">
        <v>609</v>
      </c>
      <c r="C142" s="187" t="s">
        <v>83</v>
      </c>
      <c r="D142" s="188" t="s">
        <v>83</v>
      </c>
      <c r="E142" s="103"/>
      <c r="F142" s="199" t="str">
        <f t="shared" si="0"/>
        <v/>
      </c>
      <c r="G142" s="199" t="str">
        <f t="shared" si="1"/>
        <v/>
      </c>
    </row>
    <row r="143" spans="1:7" x14ac:dyDescent="0.25">
      <c r="A143" s="66" t="s">
        <v>1141</v>
      </c>
      <c r="B143" s="83" t="s">
        <v>609</v>
      </c>
      <c r="C143" s="187" t="s">
        <v>83</v>
      </c>
      <c r="D143" s="188" t="s">
        <v>83</v>
      </c>
      <c r="E143" s="103"/>
      <c r="F143" s="199" t="str">
        <f t="shared" si="0"/>
        <v/>
      </c>
      <c r="G143" s="199" t="str">
        <f t="shared" si="1"/>
        <v/>
      </c>
    </row>
    <row r="144" spans="1:7" x14ac:dyDescent="0.25">
      <c r="A144" s="66" t="s">
        <v>1142</v>
      </c>
      <c r="B144" s="93" t="s">
        <v>149</v>
      </c>
      <c r="C144" s="189">
        <f>SUM(C120:C143)</f>
        <v>0</v>
      </c>
      <c r="D144" s="91">
        <f>SUM(D120:D143)</f>
        <v>0</v>
      </c>
      <c r="E144" s="103"/>
      <c r="F144" s="200">
        <f>SUM(F120:F143)</f>
        <v>0</v>
      </c>
      <c r="G144" s="200">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1" t="s">
        <v>83</v>
      </c>
      <c r="G146" s="66"/>
    </row>
    <row r="147" spans="1:7" x14ac:dyDescent="0.25">
      <c r="G147" s="66"/>
    </row>
    <row r="148" spans="1:7" x14ac:dyDescent="0.25">
      <c r="B148" s="83" t="s">
        <v>721</v>
      </c>
      <c r="G148" s="66"/>
    </row>
    <row r="149" spans="1:7" x14ac:dyDescent="0.25">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25">
      <c r="A150" s="66" t="s">
        <v>1146</v>
      </c>
      <c r="B150" s="66" t="s">
        <v>725</v>
      </c>
      <c r="C150" s="187" t="s">
        <v>83</v>
      </c>
      <c r="D150" s="188" t="s">
        <v>83</v>
      </c>
      <c r="F150" s="199" t="str">
        <f t="shared" si="2"/>
        <v/>
      </c>
      <c r="G150" s="199" t="str">
        <f t="shared" si="3"/>
        <v/>
      </c>
    </row>
    <row r="151" spans="1:7" x14ac:dyDescent="0.25">
      <c r="A151" s="66" t="s">
        <v>1147</v>
      </c>
      <c r="B151" s="66" t="s">
        <v>727</v>
      </c>
      <c r="C151" s="187" t="s">
        <v>83</v>
      </c>
      <c r="D151" s="188" t="s">
        <v>83</v>
      </c>
      <c r="F151" s="199" t="str">
        <f t="shared" si="2"/>
        <v/>
      </c>
      <c r="G151" s="199" t="str">
        <f t="shared" si="3"/>
        <v/>
      </c>
    </row>
    <row r="152" spans="1:7" x14ac:dyDescent="0.25">
      <c r="A152" s="66" t="s">
        <v>1148</v>
      </c>
      <c r="B152" s="66" t="s">
        <v>729</v>
      </c>
      <c r="C152" s="187" t="s">
        <v>83</v>
      </c>
      <c r="D152" s="188" t="s">
        <v>83</v>
      </c>
      <c r="F152" s="199" t="str">
        <f t="shared" si="2"/>
        <v/>
      </c>
      <c r="G152" s="199" t="str">
        <f t="shared" si="3"/>
        <v/>
      </c>
    </row>
    <row r="153" spans="1:7" x14ac:dyDescent="0.25">
      <c r="A153" s="66" t="s">
        <v>1149</v>
      </c>
      <c r="B153" s="66" t="s">
        <v>731</v>
      </c>
      <c r="C153" s="187" t="s">
        <v>83</v>
      </c>
      <c r="D153" s="188" t="s">
        <v>83</v>
      </c>
      <c r="F153" s="199" t="str">
        <f t="shared" si="2"/>
        <v/>
      </c>
      <c r="G153" s="199" t="str">
        <f t="shared" si="3"/>
        <v/>
      </c>
    </row>
    <row r="154" spans="1:7" x14ac:dyDescent="0.25">
      <c r="A154" s="66" t="s">
        <v>1150</v>
      </c>
      <c r="B154" s="66" t="s">
        <v>733</v>
      </c>
      <c r="C154" s="187" t="s">
        <v>83</v>
      </c>
      <c r="D154" s="188" t="s">
        <v>83</v>
      </c>
      <c r="F154" s="199" t="str">
        <f t="shared" si="2"/>
        <v/>
      </c>
      <c r="G154" s="199" t="str">
        <f t="shared" si="3"/>
        <v/>
      </c>
    </row>
    <row r="155" spans="1:7" x14ac:dyDescent="0.25">
      <c r="A155" s="66" t="s">
        <v>1151</v>
      </c>
      <c r="B155" s="66" t="s">
        <v>735</v>
      </c>
      <c r="C155" s="187" t="s">
        <v>83</v>
      </c>
      <c r="D155" s="188" t="s">
        <v>83</v>
      </c>
      <c r="F155" s="199" t="str">
        <f t="shared" si="2"/>
        <v/>
      </c>
      <c r="G155" s="199" t="str">
        <f t="shared" si="3"/>
        <v/>
      </c>
    </row>
    <row r="156" spans="1:7" x14ac:dyDescent="0.25">
      <c r="A156" s="66" t="s">
        <v>1152</v>
      </c>
      <c r="B156" s="66" t="s">
        <v>737</v>
      </c>
      <c r="C156" s="187" t="s">
        <v>83</v>
      </c>
      <c r="D156" s="188" t="s">
        <v>83</v>
      </c>
      <c r="F156" s="199" t="str">
        <f t="shared" si="2"/>
        <v/>
      </c>
      <c r="G156" s="199" t="str">
        <f t="shared" si="3"/>
        <v/>
      </c>
    </row>
    <row r="157" spans="1:7" x14ac:dyDescent="0.25">
      <c r="A157" s="66" t="s">
        <v>1153</v>
      </c>
      <c r="B157" s="93" t="s">
        <v>149</v>
      </c>
      <c r="C157" s="187">
        <f>SUM(C149:C156)</f>
        <v>0</v>
      </c>
      <c r="D157" s="188">
        <f>SUM(D149:D156)</f>
        <v>0</v>
      </c>
      <c r="F157" s="181">
        <f>SUM(F149:F156)</f>
        <v>0</v>
      </c>
      <c r="G157" s="181">
        <f>SUM(G149:G156)</f>
        <v>0</v>
      </c>
    </row>
    <row r="158" spans="1:7" outlineLevel="1" x14ac:dyDescent="0.25">
      <c r="A158" s="66" t="s">
        <v>1154</v>
      </c>
      <c r="B158" s="95" t="s">
        <v>740</v>
      </c>
      <c r="C158" s="187"/>
      <c r="D158" s="188"/>
      <c r="F158" s="199" t="str">
        <f t="shared" si="2"/>
        <v/>
      </c>
      <c r="G158" s="199" t="str">
        <f t="shared" si="3"/>
        <v/>
      </c>
    </row>
    <row r="159" spans="1:7" outlineLevel="1" x14ac:dyDescent="0.25">
      <c r="A159" s="66" t="s">
        <v>1155</v>
      </c>
      <c r="B159" s="95" t="s">
        <v>742</v>
      </c>
      <c r="C159" s="187"/>
      <c r="D159" s="188"/>
      <c r="F159" s="199" t="str">
        <f t="shared" si="2"/>
        <v/>
      </c>
      <c r="G159" s="199" t="str">
        <f t="shared" si="3"/>
        <v/>
      </c>
    </row>
    <row r="160" spans="1:7" outlineLevel="1" x14ac:dyDescent="0.25">
      <c r="A160" s="66" t="s">
        <v>1156</v>
      </c>
      <c r="B160" s="95" t="s">
        <v>744</v>
      </c>
      <c r="C160" s="187"/>
      <c r="D160" s="188"/>
      <c r="F160" s="199" t="str">
        <f t="shared" si="2"/>
        <v/>
      </c>
      <c r="G160" s="199" t="str">
        <f t="shared" si="3"/>
        <v/>
      </c>
    </row>
    <row r="161" spans="1:7" outlineLevel="1" x14ac:dyDescent="0.25">
      <c r="A161" s="66" t="s">
        <v>1157</v>
      </c>
      <c r="B161" s="95" t="s">
        <v>746</v>
      </c>
      <c r="C161" s="187"/>
      <c r="D161" s="188"/>
      <c r="F161" s="199" t="str">
        <f t="shared" si="2"/>
        <v/>
      </c>
      <c r="G161" s="199" t="str">
        <f t="shared" si="3"/>
        <v/>
      </c>
    </row>
    <row r="162" spans="1:7" outlineLevel="1" x14ac:dyDescent="0.25">
      <c r="A162" s="66" t="s">
        <v>1158</v>
      </c>
      <c r="B162" s="95" t="s">
        <v>748</v>
      </c>
      <c r="C162" s="187"/>
      <c r="D162" s="188"/>
      <c r="F162" s="199" t="str">
        <f t="shared" si="2"/>
        <v/>
      </c>
      <c r="G162" s="199" t="str">
        <f t="shared" si="3"/>
        <v/>
      </c>
    </row>
    <row r="163" spans="1:7" outlineLevel="1" x14ac:dyDescent="0.25">
      <c r="A163" s="66" t="s">
        <v>1159</v>
      </c>
      <c r="B163" s="95" t="s">
        <v>750</v>
      </c>
      <c r="C163" s="187"/>
      <c r="D163" s="188"/>
      <c r="F163" s="199" t="str">
        <f t="shared" si="2"/>
        <v/>
      </c>
      <c r="G163" s="199"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1" t="s">
        <v>119</v>
      </c>
      <c r="G168" s="66"/>
    </row>
    <row r="169" spans="1:7" x14ac:dyDescent="0.25">
      <c r="G169" s="66"/>
    </row>
    <row r="170" spans="1:7" x14ac:dyDescent="0.25">
      <c r="B170" s="83" t="s">
        <v>721</v>
      </c>
      <c r="G170" s="66"/>
    </row>
    <row r="171" spans="1:7" x14ac:dyDescent="0.25">
      <c r="A171" s="66" t="s">
        <v>1165</v>
      </c>
      <c r="B171" s="66" t="s">
        <v>723</v>
      </c>
      <c r="C171" s="187" t="s">
        <v>119</v>
      </c>
      <c r="D171" s="188" t="s">
        <v>119</v>
      </c>
      <c r="F171" s="199" t="str">
        <f>IF($C$179=0,"",IF(C171="[Mark as ND1 if not relevant]","",C171/$C$179))</f>
        <v/>
      </c>
      <c r="G171" s="199" t="str">
        <f>IF($D$179=0,"",IF(D171="[Mark as ND1 if not relevant]","",D171/$D$179))</f>
        <v/>
      </c>
    </row>
    <row r="172" spans="1:7" x14ac:dyDescent="0.25">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25">
      <c r="A173" s="66" t="s">
        <v>1167</v>
      </c>
      <c r="B173" s="66" t="s">
        <v>727</v>
      </c>
      <c r="C173" s="187" t="s">
        <v>119</v>
      </c>
      <c r="D173" s="188" t="s">
        <v>119</v>
      </c>
      <c r="F173" s="199" t="str">
        <f t="shared" si="4"/>
        <v/>
      </c>
      <c r="G173" s="199" t="str">
        <f t="shared" si="5"/>
        <v/>
      </c>
    </row>
    <row r="174" spans="1:7" x14ac:dyDescent="0.25">
      <c r="A174" s="66" t="s">
        <v>1168</v>
      </c>
      <c r="B174" s="66" t="s">
        <v>729</v>
      </c>
      <c r="C174" s="187" t="s">
        <v>119</v>
      </c>
      <c r="D174" s="188" t="s">
        <v>119</v>
      </c>
      <c r="F174" s="199" t="str">
        <f t="shared" si="4"/>
        <v/>
      </c>
      <c r="G174" s="199" t="str">
        <f t="shared" si="5"/>
        <v/>
      </c>
    </row>
    <row r="175" spans="1:7" x14ac:dyDescent="0.25">
      <c r="A175" s="66" t="s">
        <v>1169</v>
      </c>
      <c r="B175" s="66" t="s">
        <v>731</v>
      </c>
      <c r="C175" s="187" t="s">
        <v>119</v>
      </c>
      <c r="D175" s="188" t="s">
        <v>119</v>
      </c>
      <c r="F175" s="199" t="str">
        <f t="shared" si="4"/>
        <v/>
      </c>
      <c r="G175" s="199" t="str">
        <f t="shared" si="5"/>
        <v/>
      </c>
    </row>
    <row r="176" spans="1:7" x14ac:dyDescent="0.25">
      <c r="A176" s="66" t="s">
        <v>1170</v>
      </c>
      <c r="B176" s="66" t="s">
        <v>733</v>
      </c>
      <c r="C176" s="187" t="s">
        <v>119</v>
      </c>
      <c r="D176" s="188" t="s">
        <v>119</v>
      </c>
      <c r="F176" s="199" t="str">
        <f t="shared" si="4"/>
        <v/>
      </c>
      <c r="G176" s="199" t="str">
        <f t="shared" si="5"/>
        <v/>
      </c>
    </row>
    <row r="177" spans="1:7" x14ac:dyDescent="0.25">
      <c r="A177" s="66" t="s">
        <v>1171</v>
      </c>
      <c r="B177" s="66" t="s">
        <v>735</v>
      </c>
      <c r="C177" s="187" t="s">
        <v>119</v>
      </c>
      <c r="D177" s="188" t="s">
        <v>119</v>
      </c>
      <c r="F177" s="199" t="str">
        <f t="shared" si="4"/>
        <v/>
      </c>
      <c r="G177" s="199" t="str">
        <f t="shared" si="5"/>
        <v/>
      </c>
    </row>
    <row r="178" spans="1:7" x14ac:dyDescent="0.25">
      <c r="A178" s="66" t="s">
        <v>1172</v>
      </c>
      <c r="B178" s="66" t="s">
        <v>737</v>
      </c>
      <c r="C178" s="187" t="s">
        <v>119</v>
      </c>
      <c r="D178" s="188" t="s">
        <v>119</v>
      </c>
      <c r="F178" s="199" t="str">
        <f t="shared" si="4"/>
        <v/>
      </c>
      <c r="G178" s="199" t="str">
        <f t="shared" si="5"/>
        <v/>
      </c>
    </row>
    <row r="179" spans="1:7" x14ac:dyDescent="0.25">
      <c r="A179" s="66" t="s">
        <v>1173</v>
      </c>
      <c r="B179" s="93" t="s">
        <v>149</v>
      </c>
      <c r="C179" s="187">
        <f>SUM(C171:C178)</f>
        <v>0</v>
      </c>
      <c r="D179" s="188">
        <f>SUM(D171:D178)</f>
        <v>0</v>
      </c>
      <c r="F179" s="181">
        <f>SUM(F171:F178)</f>
        <v>0</v>
      </c>
      <c r="G179" s="181">
        <f>SUM(G171:G178)</f>
        <v>0</v>
      </c>
    </row>
    <row r="180" spans="1:7" outlineLevel="1" x14ac:dyDescent="0.25">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25">
      <c r="A181" s="66" t="s">
        <v>1175</v>
      </c>
      <c r="B181" s="95" t="s">
        <v>742</v>
      </c>
      <c r="C181" s="187"/>
      <c r="D181" s="188"/>
      <c r="F181" s="199" t="str">
        <f t="shared" si="6"/>
        <v/>
      </c>
      <c r="G181" s="199" t="str">
        <f t="shared" si="7"/>
        <v/>
      </c>
    </row>
    <row r="182" spans="1:7" outlineLevel="1" x14ac:dyDescent="0.25">
      <c r="A182" s="66" t="s">
        <v>1176</v>
      </c>
      <c r="B182" s="95" t="s">
        <v>744</v>
      </c>
      <c r="C182" s="187"/>
      <c r="D182" s="188"/>
      <c r="F182" s="199" t="str">
        <f t="shared" si="6"/>
        <v/>
      </c>
      <c r="G182" s="199" t="str">
        <f t="shared" si="7"/>
        <v/>
      </c>
    </row>
    <row r="183" spans="1:7" outlineLevel="1" x14ac:dyDescent="0.25">
      <c r="A183" s="66" t="s">
        <v>1177</v>
      </c>
      <c r="B183" s="95" t="s">
        <v>746</v>
      </c>
      <c r="C183" s="187"/>
      <c r="D183" s="188"/>
      <c r="F183" s="199" t="str">
        <f t="shared" si="6"/>
        <v/>
      </c>
      <c r="G183" s="199" t="str">
        <f t="shared" si="7"/>
        <v/>
      </c>
    </row>
    <row r="184" spans="1:7" outlineLevel="1" x14ac:dyDescent="0.25">
      <c r="A184" s="66" t="s">
        <v>1178</v>
      </c>
      <c r="B184" s="95" t="s">
        <v>748</v>
      </c>
      <c r="C184" s="187"/>
      <c r="D184" s="188"/>
      <c r="F184" s="199" t="str">
        <f t="shared" si="6"/>
        <v/>
      </c>
      <c r="G184" s="199" t="str">
        <f t="shared" si="7"/>
        <v/>
      </c>
    </row>
    <row r="185" spans="1:7" outlineLevel="1" x14ac:dyDescent="0.25">
      <c r="A185" s="66" t="s">
        <v>1179</v>
      </c>
      <c r="B185" s="95" t="s">
        <v>750</v>
      </c>
      <c r="C185" s="187"/>
      <c r="D185" s="188"/>
      <c r="F185" s="199" t="str">
        <f t="shared" si="6"/>
        <v/>
      </c>
      <c r="G185" s="199"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1" t="s">
        <v>83</v>
      </c>
      <c r="E190" s="103"/>
      <c r="F190" s="103"/>
      <c r="G190" s="103"/>
    </row>
    <row r="191" spans="1:7" x14ac:dyDescent="0.25">
      <c r="A191" s="66" t="s">
        <v>1185</v>
      </c>
      <c r="B191" s="83" t="s">
        <v>609</v>
      </c>
      <c r="C191" s="181" t="s">
        <v>83</v>
      </c>
      <c r="E191" s="103"/>
      <c r="F191" s="103"/>
      <c r="G191" s="103"/>
    </row>
    <row r="192" spans="1:7" x14ac:dyDescent="0.25">
      <c r="A192" s="66" t="s">
        <v>1186</v>
      </c>
      <c r="B192" s="83" t="s">
        <v>609</v>
      </c>
      <c r="C192" s="181" t="s">
        <v>83</v>
      </c>
      <c r="E192" s="103"/>
      <c r="F192" s="103"/>
      <c r="G192" s="103"/>
    </row>
    <row r="193" spans="1:7" x14ac:dyDescent="0.25">
      <c r="A193" s="66" t="s">
        <v>1187</v>
      </c>
      <c r="B193" s="83" t="s">
        <v>609</v>
      </c>
      <c r="C193" s="181" t="s">
        <v>83</v>
      </c>
      <c r="E193" s="103"/>
      <c r="F193" s="103"/>
      <c r="G193" s="103"/>
    </row>
    <row r="194" spans="1:7" x14ac:dyDescent="0.25">
      <c r="A194" s="66" t="s">
        <v>1188</v>
      </c>
      <c r="B194" s="83" t="s">
        <v>609</v>
      </c>
      <c r="C194" s="181" t="s">
        <v>83</v>
      </c>
      <c r="E194" s="103"/>
      <c r="F194" s="103"/>
      <c r="G194" s="103"/>
    </row>
    <row r="195" spans="1:7" x14ac:dyDescent="0.25">
      <c r="A195" s="66" t="s">
        <v>1189</v>
      </c>
      <c r="B195" s="166" t="s">
        <v>609</v>
      </c>
      <c r="C195" s="181" t="s">
        <v>83</v>
      </c>
      <c r="E195" s="103"/>
      <c r="F195" s="103"/>
      <c r="G195" s="103"/>
    </row>
    <row r="196" spans="1:7" x14ac:dyDescent="0.25">
      <c r="A196" s="66" t="s">
        <v>1190</v>
      </c>
      <c r="B196" s="83" t="s">
        <v>609</v>
      </c>
      <c r="C196" s="181" t="s">
        <v>83</v>
      </c>
      <c r="E196" s="103"/>
      <c r="F196" s="103"/>
      <c r="G196" s="103"/>
    </row>
    <row r="197" spans="1:7" x14ac:dyDescent="0.25">
      <c r="A197" s="66" t="s">
        <v>1191</v>
      </c>
      <c r="B197" s="83" t="s">
        <v>609</v>
      </c>
      <c r="C197" s="181" t="s">
        <v>83</v>
      </c>
      <c r="E197" s="103"/>
      <c r="F197" s="103"/>
    </row>
    <row r="198" spans="1:7" x14ac:dyDescent="0.25">
      <c r="A198" s="66" t="s">
        <v>1192</v>
      </c>
      <c r="B198" s="83" t="s">
        <v>609</v>
      </c>
      <c r="C198" s="181" t="s">
        <v>83</v>
      </c>
      <c r="E198" s="103"/>
      <c r="F198" s="103"/>
    </row>
    <row r="199" spans="1:7" x14ac:dyDescent="0.25">
      <c r="A199" s="66" t="s">
        <v>1193</v>
      </c>
      <c r="B199" s="83" t="s">
        <v>609</v>
      </c>
      <c r="C199" s="181" t="s">
        <v>83</v>
      </c>
      <c r="E199" s="103"/>
      <c r="F199" s="103"/>
    </row>
    <row r="200" spans="1:7" x14ac:dyDescent="0.25">
      <c r="A200" s="66" t="s">
        <v>1194</v>
      </c>
      <c r="B200" s="83" t="s">
        <v>609</v>
      </c>
      <c r="C200" s="181" t="s">
        <v>83</v>
      </c>
      <c r="E200" s="103"/>
      <c r="F200" s="103"/>
    </row>
    <row r="201" spans="1:7" x14ac:dyDescent="0.25">
      <c r="A201" s="66" t="s">
        <v>1195</v>
      </c>
      <c r="B201" s="83" t="s">
        <v>609</v>
      </c>
      <c r="C201" s="181" t="s">
        <v>83</v>
      </c>
      <c r="E201" s="103"/>
      <c r="F201" s="103"/>
    </row>
    <row r="202" spans="1:7" x14ac:dyDescent="0.25">
      <c r="A202" s="66" t="s">
        <v>1196</v>
      </c>
      <c r="B202" s="83" t="s">
        <v>609</v>
      </c>
      <c r="C202" s="181" t="s">
        <v>83</v>
      </c>
    </row>
    <row r="203" spans="1:7" x14ac:dyDescent="0.25">
      <c r="A203" s="66" t="s">
        <v>1197</v>
      </c>
      <c r="B203" s="83" t="s">
        <v>609</v>
      </c>
      <c r="C203" s="181" t="s">
        <v>83</v>
      </c>
    </row>
    <row r="204" spans="1:7" x14ac:dyDescent="0.25">
      <c r="A204" s="66" t="s">
        <v>1198</v>
      </c>
      <c r="B204" s="83" t="s">
        <v>609</v>
      </c>
      <c r="C204" s="181" t="s">
        <v>83</v>
      </c>
    </row>
    <row r="205" spans="1:7" x14ac:dyDescent="0.25">
      <c r="A205" s="66" t="s">
        <v>1199</v>
      </c>
      <c r="B205" s="83" t="s">
        <v>609</v>
      </c>
      <c r="C205" s="181" t="s">
        <v>83</v>
      </c>
    </row>
    <row r="206" spans="1:7" x14ac:dyDescent="0.25">
      <c r="A206" s="66" t="s">
        <v>1200</v>
      </c>
      <c r="B206" s="83" t="s">
        <v>609</v>
      </c>
      <c r="C206" s="181"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7109375" style="66" bestFit="1" customWidth="1"/>
    <col min="3" max="3" width="134.7109375" style="2" customWidth="1"/>
    <col min="4" max="13" width="11.42578125" style="2"/>
  </cols>
  <sheetData>
    <row r="1" spans="1:13" s="186" customFormat="1" ht="31.5" x14ac:dyDescent="0.25">
      <c r="A1" s="184" t="s">
        <v>1206</v>
      </c>
      <c r="B1" s="184"/>
      <c r="C1" s="251" t="s">
        <v>1730</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1477</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ht="14.45" x14ac:dyDescent="0.3">
      <c r="A12" s="1" t="s">
        <v>1220</v>
      </c>
      <c r="B12" s="80" t="s">
        <v>1221</v>
      </c>
      <c r="C12" s="66" t="s">
        <v>83</v>
      </c>
    </row>
    <row r="13" spans="1:13" ht="14.45" x14ac:dyDescent="0.3">
      <c r="A13" s="1" t="s">
        <v>1222</v>
      </c>
      <c r="B13" s="80" t="s">
        <v>1223</v>
      </c>
      <c r="C13" s="66"/>
    </row>
    <row r="14" spans="1:13" ht="28.9" x14ac:dyDescent="0.3">
      <c r="A14" s="1" t="s">
        <v>1224</v>
      </c>
      <c r="B14" s="80" t="s">
        <v>1225</v>
      </c>
      <c r="C14" s="66"/>
    </row>
    <row r="15" spans="1:13" ht="14.45" x14ac:dyDescent="0.3">
      <c r="A15" s="1" t="s">
        <v>1226</v>
      </c>
      <c r="B15" s="80" t="s">
        <v>1227</v>
      </c>
      <c r="C15" s="66"/>
    </row>
    <row r="16" spans="1:13" ht="28.9" x14ac:dyDescent="0.3">
      <c r="A16" s="1" t="s">
        <v>1228</v>
      </c>
      <c r="B16" s="84" t="s">
        <v>1229</v>
      </c>
      <c r="C16" s="66" t="s">
        <v>83</v>
      </c>
    </row>
    <row r="17" spans="1:13" ht="30" customHeight="1" x14ac:dyDescent="0.35">
      <c r="A17" s="1" t="s">
        <v>1230</v>
      </c>
      <c r="B17" s="84" t="s">
        <v>1231</v>
      </c>
      <c r="C17" s="66" t="s">
        <v>83</v>
      </c>
    </row>
    <row r="18" spans="1:13" ht="14.45" x14ac:dyDescent="0.3">
      <c r="A18" s="1" t="s">
        <v>1232</v>
      </c>
      <c r="B18" s="84" t="s">
        <v>1233</v>
      </c>
      <c r="C18" s="66" t="s">
        <v>83</v>
      </c>
    </row>
    <row r="19" spans="1:13" s="228" customFormat="1" ht="14.45" x14ac:dyDescent="0.3">
      <c r="A19" s="107" t="s">
        <v>1234</v>
      </c>
      <c r="B19" s="81" t="s">
        <v>1235</v>
      </c>
      <c r="C19" s="240"/>
      <c r="D19" s="2"/>
      <c r="E19" s="2"/>
      <c r="F19" s="2"/>
      <c r="G19" s="2"/>
      <c r="H19" s="2"/>
      <c r="I19" s="2"/>
      <c r="J19" s="2"/>
    </row>
    <row r="20" spans="1:13" s="228" customFormat="1" ht="14.45" x14ac:dyDescent="0.3">
      <c r="A20" s="107" t="s">
        <v>1236</v>
      </c>
      <c r="B20" s="80"/>
      <c r="D20" s="2"/>
      <c r="E20" s="2"/>
      <c r="F20" s="2"/>
      <c r="G20" s="2"/>
      <c r="H20" s="2"/>
      <c r="I20" s="2"/>
      <c r="J20" s="2"/>
    </row>
    <row r="21" spans="1:13" s="228" customFormat="1" ht="14.45" x14ac:dyDescent="0.3">
      <c r="A21" s="107" t="s">
        <v>1237</v>
      </c>
      <c r="B21" s="80"/>
      <c r="C21" s="240"/>
      <c r="D21" s="2"/>
      <c r="E21" s="2"/>
      <c r="F21" s="2"/>
      <c r="G21" s="2"/>
      <c r="H21" s="2"/>
      <c r="I21" s="2"/>
      <c r="J21" s="2"/>
    </row>
    <row r="22" spans="1:13" s="228" customFormat="1" ht="14.45" x14ac:dyDescent="0.3">
      <c r="A22" s="107" t="s">
        <v>1238</v>
      </c>
      <c r="B22" s="29"/>
      <c r="C22" s="2"/>
      <c r="D22" s="2"/>
      <c r="E22" s="2"/>
      <c r="F22" s="2"/>
      <c r="G22" s="2"/>
      <c r="H22" s="2"/>
      <c r="I22" s="2"/>
      <c r="J22" s="2"/>
    </row>
    <row r="23" spans="1:13" ht="14.45" outlineLevel="1" x14ac:dyDescent="0.3">
      <c r="A23" s="107" t="s">
        <v>1239</v>
      </c>
      <c r="B23" s="240"/>
      <c r="C23" s="66"/>
    </row>
    <row r="24" spans="1:13" ht="14.45" outlineLevel="1" x14ac:dyDescent="0.3">
      <c r="A24" s="107" t="s">
        <v>1752</v>
      </c>
      <c r="B24" s="116"/>
      <c r="C24" s="66"/>
    </row>
    <row r="25" spans="1:13" ht="14.45" outlineLevel="1" x14ac:dyDescent="0.3">
      <c r="A25" s="107" t="s">
        <v>1753</v>
      </c>
      <c r="B25" s="116"/>
      <c r="C25" s="66"/>
    </row>
    <row r="26" spans="1:13" ht="14.45" outlineLevel="1" x14ac:dyDescent="0.3">
      <c r="A26" s="107" t="s">
        <v>1754</v>
      </c>
      <c r="B26" s="116"/>
      <c r="C26" s="66"/>
    </row>
    <row r="27" spans="1:13" ht="14.45" outlineLevel="1" x14ac:dyDescent="0.3">
      <c r="A27" s="107" t="s">
        <v>1755</v>
      </c>
      <c r="B27" s="116"/>
      <c r="C27" s="66"/>
    </row>
    <row r="28" spans="1:13" s="228" customFormat="1" ht="18" outlineLevel="1" x14ac:dyDescent="0.3">
      <c r="A28" s="247"/>
      <c r="B28" s="244" t="s">
        <v>1700</v>
      </c>
      <c r="C28" s="123" t="s">
        <v>1477</v>
      </c>
      <c r="D28" s="2"/>
      <c r="E28" s="2"/>
      <c r="F28" s="2"/>
      <c r="G28" s="2"/>
      <c r="H28" s="2"/>
      <c r="I28" s="2"/>
      <c r="J28" s="2"/>
      <c r="K28" s="2"/>
      <c r="L28" s="2"/>
      <c r="M28" s="2"/>
    </row>
    <row r="29" spans="1:13" s="228" customFormat="1" ht="14.45" outlineLevel="1" x14ac:dyDescent="0.3">
      <c r="A29" s="107" t="s">
        <v>1241</v>
      </c>
      <c r="B29" s="80" t="s">
        <v>1698</v>
      </c>
      <c r="C29" s="240" t="s">
        <v>83</v>
      </c>
      <c r="D29" s="2"/>
      <c r="E29" s="2"/>
      <c r="F29" s="2"/>
      <c r="G29" s="2"/>
      <c r="H29" s="2"/>
      <c r="I29" s="2"/>
      <c r="J29" s="2"/>
      <c r="K29" s="2"/>
      <c r="L29" s="2"/>
      <c r="M29" s="2"/>
    </row>
    <row r="30" spans="1:13" s="228" customFormat="1" ht="14.45" outlineLevel="1" x14ac:dyDescent="0.3">
      <c r="A30" s="107" t="s">
        <v>1244</v>
      </c>
      <c r="B30" s="80" t="s">
        <v>1699</v>
      </c>
      <c r="C30" s="240" t="s">
        <v>83</v>
      </c>
      <c r="D30" s="2"/>
      <c r="E30" s="2"/>
      <c r="F30" s="2"/>
      <c r="G30" s="2"/>
      <c r="H30" s="2"/>
      <c r="I30" s="2"/>
      <c r="J30" s="2"/>
      <c r="K30" s="2"/>
      <c r="L30" s="2"/>
      <c r="M30" s="2"/>
    </row>
    <row r="31" spans="1:13" s="228" customFormat="1" ht="14.45" outlineLevel="1" x14ac:dyDescent="0.3">
      <c r="A31" s="107" t="s">
        <v>1247</v>
      </c>
      <c r="B31" s="80" t="s">
        <v>1697</v>
      </c>
      <c r="C31" s="240" t="s">
        <v>83</v>
      </c>
      <c r="D31" s="2"/>
      <c r="E31" s="2"/>
      <c r="F31" s="2"/>
      <c r="G31" s="2"/>
      <c r="H31" s="2"/>
      <c r="I31" s="2"/>
      <c r="J31" s="2"/>
      <c r="K31" s="2"/>
      <c r="L31" s="2"/>
      <c r="M31" s="2"/>
    </row>
    <row r="32" spans="1:13" s="228" customFormat="1" ht="14.45" outlineLevel="1" x14ac:dyDescent="0.3">
      <c r="A32" s="107" t="s">
        <v>1250</v>
      </c>
      <c r="B32" s="116"/>
      <c r="C32" s="240"/>
      <c r="D32" s="2"/>
      <c r="E32" s="2"/>
      <c r="F32" s="2"/>
      <c r="G32" s="2"/>
      <c r="H32" s="2"/>
      <c r="I32" s="2"/>
      <c r="J32" s="2"/>
      <c r="K32" s="2"/>
      <c r="L32" s="2"/>
      <c r="M32" s="2"/>
    </row>
    <row r="33" spans="1:13" s="228" customFormat="1" ht="14.45" outlineLevel="1" x14ac:dyDescent="0.3">
      <c r="A33" s="107" t="s">
        <v>1251</v>
      </c>
      <c r="B33" s="116"/>
      <c r="C33" s="240"/>
      <c r="D33" s="2"/>
      <c r="E33" s="2"/>
      <c r="F33" s="2"/>
      <c r="G33" s="2"/>
      <c r="H33" s="2"/>
      <c r="I33" s="2"/>
      <c r="J33" s="2"/>
      <c r="K33" s="2"/>
      <c r="L33" s="2"/>
      <c r="M33" s="2"/>
    </row>
    <row r="34" spans="1:13" s="228" customFormat="1" ht="14.45" outlineLevel="1" x14ac:dyDescent="0.3">
      <c r="A34" s="107" t="s">
        <v>1463</v>
      </c>
      <c r="B34" s="116"/>
      <c r="C34" s="240"/>
      <c r="D34" s="2"/>
      <c r="E34" s="2"/>
      <c r="F34" s="2"/>
      <c r="G34" s="2"/>
      <c r="H34" s="2"/>
      <c r="I34" s="2"/>
      <c r="J34" s="2"/>
      <c r="K34" s="2"/>
      <c r="L34" s="2"/>
      <c r="M34" s="2"/>
    </row>
    <row r="35" spans="1:13" s="228" customFormat="1" ht="14.45" outlineLevel="1" x14ac:dyDescent="0.3">
      <c r="A35" s="107" t="s">
        <v>1711</v>
      </c>
      <c r="B35" s="116"/>
      <c r="C35" s="240"/>
      <c r="D35" s="2"/>
      <c r="E35" s="2"/>
      <c r="F35" s="2"/>
      <c r="G35" s="2"/>
      <c r="H35" s="2"/>
      <c r="I35" s="2"/>
      <c r="J35" s="2"/>
      <c r="K35" s="2"/>
      <c r="L35" s="2"/>
      <c r="M35" s="2"/>
    </row>
    <row r="36" spans="1:13" s="228" customFormat="1" ht="14.45" outlineLevel="1" x14ac:dyDescent="0.3">
      <c r="A36" s="107" t="s">
        <v>1712</v>
      </c>
      <c r="B36" s="116"/>
      <c r="C36" s="240"/>
      <c r="D36" s="2"/>
      <c r="E36" s="2"/>
      <c r="F36" s="2"/>
      <c r="G36" s="2"/>
      <c r="H36" s="2"/>
      <c r="I36" s="2"/>
      <c r="J36" s="2"/>
      <c r="K36" s="2"/>
      <c r="L36" s="2"/>
      <c r="M36" s="2"/>
    </row>
    <row r="37" spans="1:13" s="228" customFormat="1" ht="14.45" outlineLevel="1" x14ac:dyDescent="0.3">
      <c r="A37" s="107" t="s">
        <v>1713</v>
      </c>
      <c r="B37" s="116"/>
      <c r="C37" s="240"/>
      <c r="D37" s="2"/>
      <c r="E37" s="2"/>
      <c r="F37" s="2"/>
      <c r="G37" s="2"/>
      <c r="H37" s="2"/>
      <c r="I37" s="2"/>
      <c r="J37" s="2"/>
      <c r="K37" s="2"/>
      <c r="L37" s="2"/>
      <c r="M37" s="2"/>
    </row>
    <row r="38" spans="1:13" s="228" customFormat="1" ht="14.45" outlineLevel="1" x14ac:dyDescent="0.3">
      <c r="A38" s="107" t="s">
        <v>1714</v>
      </c>
      <c r="B38" s="116"/>
      <c r="C38" s="240"/>
      <c r="D38" s="2"/>
      <c r="E38" s="2"/>
      <c r="F38" s="2"/>
      <c r="G38" s="2"/>
      <c r="H38" s="2"/>
      <c r="I38" s="2"/>
      <c r="J38" s="2"/>
      <c r="K38" s="2"/>
      <c r="L38" s="2"/>
      <c r="M38" s="2"/>
    </row>
    <row r="39" spans="1:13" s="228" customFormat="1" ht="14.45" outlineLevel="1" x14ac:dyDescent="0.3">
      <c r="A39" s="107" t="s">
        <v>1715</v>
      </c>
      <c r="B39" s="116"/>
      <c r="C39" s="240"/>
      <c r="D39" s="2"/>
      <c r="E39" s="2"/>
      <c r="F39" s="2"/>
      <c r="G39" s="2"/>
      <c r="H39" s="2"/>
      <c r="I39" s="2"/>
      <c r="J39" s="2"/>
      <c r="K39" s="2"/>
      <c r="L39" s="2"/>
      <c r="M39" s="2"/>
    </row>
    <row r="40" spans="1:13" s="228" customFormat="1" outlineLevel="1" x14ac:dyDescent="0.25">
      <c r="A40" s="107" t="s">
        <v>1716</v>
      </c>
      <c r="B40" s="116"/>
      <c r="C40" s="240"/>
      <c r="D40" s="2"/>
      <c r="E40" s="2"/>
      <c r="F40" s="2"/>
      <c r="G40" s="2"/>
      <c r="H40" s="2"/>
      <c r="I40" s="2"/>
      <c r="J40" s="2"/>
      <c r="K40" s="2"/>
      <c r="L40" s="2"/>
      <c r="M40" s="2"/>
    </row>
    <row r="41" spans="1:13" s="228" customFormat="1" outlineLevel="1" x14ac:dyDescent="0.25">
      <c r="A41" s="107" t="s">
        <v>1717</v>
      </c>
      <c r="B41" s="116"/>
      <c r="C41" s="240"/>
      <c r="D41" s="2"/>
      <c r="E41" s="2"/>
      <c r="F41" s="2"/>
      <c r="G41" s="2"/>
      <c r="H41" s="2"/>
      <c r="I41" s="2"/>
      <c r="J41" s="2"/>
      <c r="K41" s="2"/>
      <c r="L41" s="2"/>
      <c r="M41" s="2"/>
    </row>
    <row r="42" spans="1:13" s="228" customFormat="1" outlineLevel="1" x14ac:dyDescent="0.25">
      <c r="A42" s="107" t="s">
        <v>1718</v>
      </c>
      <c r="B42" s="116"/>
      <c r="C42" s="240"/>
      <c r="D42" s="2"/>
      <c r="E42" s="2"/>
      <c r="F42" s="2"/>
      <c r="G42" s="2"/>
      <c r="H42" s="2"/>
      <c r="I42" s="2"/>
      <c r="J42" s="2"/>
      <c r="K42" s="2"/>
      <c r="L42" s="2"/>
      <c r="M42" s="2"/>
    </row>
    <row r="43" spans="1:13" s="228" customFormat="1" outlineLevel="1" x14ac:dyDescent="0.25">
      <c r="A43" s="107" t="s">
        <v>1719</v>
      </c>
      <c r="B43" s="116"/>
      <c r="C43" s="240"/>
      <c r="D43" s="2"/>
      <c r="E43" s="2"/>
      <c r="F43" s="2"/>
      <c r="G43" s="2"/>
      <c r="H43" s="2"/>
      <c r="I43" s="2"/>
      <c r="J43" s="2"/>
      <c r="K43" s="2"/>
      <c r="L43" s="2"/>
      <c r="M43" s="2"/>
    </row>
    <row r="44" spans="1:13" ht="18.75" x14ac:dyDescent="0.25">
      <c r="A44" s="77"/>
      <c r="B44" s="77" t="s">
        <v>1701</v>
      </c>
      <c r="C44" s="123" t="s">
        <v>1240</v>
      </c>
    </row>
    <row r="45" spans="1:13" x14ac:dyDescent="0.25">
      <c r="A45" s="1" t="s">
        <v>1252</v>
      </c>
      <c r="B45" s="84" t="s">
        <v>1242</v>
      </c>
      <c r="C45" s="66" t="s">
        <v>1243</v>
      </c>
    </row>
    <row r="46" spans="1:13" x14ac:dyDescent="0.25">
      <c r="A46" s="217" t="s">
        <v>1703</v>
      </c>
      <c r="B46" s="84" t="s">
        <v>1245</v>
      </c>
      <c r="C46" s="66" t="s">
        <v>1246</v>
      </c>
    </row>
    <row r="47" spans="1:13" x14ac:dyDescent="0.25">
      <c r="A47" s="217" t="s">
        <v>1704</v>
      </c>
      <c r="B47" s="84" t="s">
        <v>1248</v>
      </c>
      <c r="C47" s="66" t="s">
        <v>1249</v>
      </c>
    </row>
    <row r="48" spans="1:13" outlineLevel="1" x14ac:dyDescent="0.25">
      <c r="A48" s="1" t="s">
        <v>1254</v>
      </c>
      <c r="B48" s="83"/>
      <c r="C48" s="66"/>
    </row>
    <row r="49" spans="1:3" outlineLevel="1" x14ac:dyDescent="0.25">
      <c r="A49" s="217" t="s">
        <v>1255</v>
      </c>
      <c r="B49" s="83"/>
      <c r="C49" s="66"/>
    </row>
    <row r="50" spans="1:3" outlineLevel="1" x14ac:dyDescent="0.25">
      <c r="A50" s="217" t="s">
        <v>1256</v>
      </c>
      <c r="B50" s="84"/>
      <c r="C50" s="66"/>
    </row>
    <row r="51" spans="1:3" ht="18.75" x14ac:dyDescent="0.25">
      <c r="A51" s="77"/>
      <c r="B51" s="77" t="s">
        <v>1702</v>
      </c>
      <c r="C51" s="123" t="s">
        <v>1477</v>
      </c>
    </row>
    <row r="52" spans="1:3" x14ac:dyDescent="0.25">
      <c r="A52" s="1" t="s">
        <v>1705</v>
      </c>
      <c r="B52" s="80" t="s">
        <v>1253</v>
      </c>
      <c r="C52" s="66" t="s">
        <v>83</v>
      </c>
    </row>
    <row r="53" spans="1:3" x14ac:dyDescent="0.25">
      <c r="A53" s="1" t="s">
        <v>1706</v>
      </c>
      <c r="B53" s="83"/>
    </row>
    <row r="54" spans="1:3" x14ac:dyDescent="0.25">
      <c r="A54" s="217" t="s">
        <v>1707</v>
      </c>
      <c r="B54" s="83"/>
    </row>
    <row r="55" spans="1:3" x14ac:dyDescent="0.25">
      <c r="A55" s="217" t="s">
        <v>1708</v>
      </c>
      <c r="B55" s="83"/>
    </row>
    <row r="56" spans="1:3" x14ac:dyDescent="0.25">
      <c r="A56" s="217" t="s">
        <v>1709</v>
      </c>
      <c r="B56" s="83"/>
    </row>
    <row r="57" spans="1:3" x14ac:dyDescent="0.25">
      <c r="A57" s="217" t="s">
        <v>1710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Referenciel</vt:lpstr>
      <vt:lpstr>Disclaimer</vt:lpstr>
      <vt:lpstr>Param</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Home-Loans-SFH-Transparency-Template-062022_Investors_062022_EN</dc:title>
  <dc:creator>Paolo Colonna</dc:creator>
  <cp:lastModifiedBy>ERMENEUX CATHERINE</cp:lastModifiedBy>
  <cp:lastPrinted>2016-05-20T08:25:54Z</cp:lastPrinted>
  <dcterms:created xsi:type="dcterms:W3CDTF">2016-04-21T08:07:20Z</dcterms:created>
  <dcterms:modified xsi:type="dcterms:W3CDTF">2023-11-20T08:47:16Z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