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3370" yWindow="-50" windowWidth="15180" windowHeight="11020" activeTab="1"/>
  </bookViews>
  <sheets>
    <sheet name="Intro - Disclaimer" sheetId="7" r:id="rId1"/>
    <sheet name="Arkéa-Income statement" sheetId="9" r:id="rId2"/>
    <sheet name="Arkéa - Balance Sheet" sheetId="8" r:id="rId3"/>
    <sheet name="Arkéa - Capital" sheetId="5" r:id="rId4"/>
  </sheets>
  <definedNames>
    <definedName name="q">#REF!</definedName>
    <definedName name="_xlnm.Print_Area" localSheetId="2">'Arkéa - Balance Sheet'!$B$1:$L$38</definedName>
    <definedName name="_xlnm.Print_Area" localSheetId="3">'Arkéa - Capital'!$B$1:$J$22</definedName>
    <definedName name="_xlnm.Print_Area" localSheetId="0">'Intro - Disclaimer'!$B$1:$M$20</definedName>
  </definedNames>
  <calcPr calcId="145621"/>
</workbook>
</file>

<file path=xl/calcChain.xml><?xml version="1.0" encoding="utf-8"?>
<calcChain xmlns="http://schemas.openxmlformats.org/spreadsheetml/2006/main">
  <c r="N18" i="9" l="1"/>
  <c r="N17" i="9"/>
  <c r="N16" i="9"/>
  <c r="N12" i="9"/>
  <c r="N11" i="9"/>
  <c r="N10" i="9"/>
  <c r="N9" i="9"/>
  <c r="N8" i="9"/>
  <c r="N7" i="9"/>
  <c r="L16" i="5" l="1"/>
  <c r="L15" i="5"/>
  <c r="L11" i="5"/>
  <c r="L17" i="5" s="1"/>
  <c r="N35" i="8" l="1"/>
  <c r="N21" i="8"/>
  <c r="N20" i="8"/>
  <c r="L20"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<sst xmlns="http://schemas.openxmlformats.org/spreadsheetml/2006/main" count="102" uniqueCount="71">
  <si>
    <t>Provisions</t>
  </si>
  <si>
    <t>-</t>
  </si>
  <si>
    <t>n.s.</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</si>
  <si>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</si>
  <si>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</si>
  <si>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</si>
  <si>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</si>
  <si>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</si>
  <si>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</si>
  <si>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</si>
  <si>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</si>
  <si>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</si>
  <si>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</si>
  <si>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</si>
  <si>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</si>
  <si>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</si>
  <si>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</si>
  <si>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</si>
  <si>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</si>
  <si>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</si>
  <si>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</si>
  <si>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</si>
  <si>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</si>
  <si>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</si>
  <si>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</si>
  <si>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</si>
  <si>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</si>
  <si>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</si>
  <si>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</si>
  <si>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</si>
  <si>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</si>
  <si>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</si>
  <si>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</si>
  <si>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</si>
  <si>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</si>
  <si>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</si>
  <si>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</si>
  <si>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</si>
  <si>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</si>
  <si>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</si>
  <si>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</si>
  <si>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</si>
  <si>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</si>
  <si>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 Solvency ratios at end-June including the half year result without IPC and for leverage ratios, taking into account the delegated act with the provisions applicable ex officio (mainly excluding the assets of insurance subsidiaries) and without the provisions subject to prior agreement (intra-group and centralized savings).</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</si>
  <si>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</si>
  <si>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</si>
  <si>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</si>
  <si>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</si>
  <si>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</si>
  <si>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</si>
  <si>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</si>
  <si>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</si>
  <si>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</si>
  <si>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</si>
  <si>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</si>
  <si>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</si>
  <si>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</si>
  <si>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</si>
  <si>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</si>
  <si>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</si>
  <si>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</si>
  <si>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</si>
  <si>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</si>
  <si>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</si>
  <si>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Dec-19</t>
  </si>
  <si>
    <t>Revenues*</t>
  </si>
  <si>
    <t>- 8,4 pts</t>
  </si>
  <si>
    <t xml:space="preserve">* Revenues for 2019 and 2020 correspond to the net banking and insurance income including gains on disposal or dilution in investments in associates. Revenues for other years correspond to the net banking and insurance income. </t>
  </si>
  <si>
    <t>1H2020</t>
  </si>
  <si>
    <t>1H20/ 1H19</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</si>
  <si>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documents registration of 2015, 2016, 2017, 2018, the Universal registration document and annual financial report 2019 and the amendment to the 2019 Universal registration document  including interim financial report at 30 june 2020,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Arkéa group exercises exclusive or joint control or significant influence and whose financial statements have a material impact on Arkéa group’s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Arkéa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</si>
</sst>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00_);_(* \(#,##0.00\);_(* &quot;-&quot;??_);_(@_)"/>
    <numFmt numFmtId="165" formatCode="0.0%"/>
    <numFmt numFmtId="166" formatCode="_-* #,##0.00_-;\-* #,##0.00_-;_-* &quot;-&quot;??_-;_-@_-"/>
    <numFmt numFmtId="167" formatCode="_-* #,##0.00\ _X_D_R_-;\-* #,##0.00\ _X_D_R_-;_-* &quot;-&quot;??\ _X_D_R_-;_-@_-"/>
    <numFmt numFmtId="168" formatCode="dd/mm/yy;@"/>
    <numFmt numFmtId="169" formatCode="0.0"/>
    <numFmt numFmtId="170" formatCode="0.0000"/>
    <numFmt numFmtId="171" formatCode="&quot;$&quot;#,##0;\(&quot;$&quot;#,##0\)"/>
    <numFmt numFmtId="172" formatCode="&quot;$&quot;#,##0.0_);\(&quot;$&quot;#,##0.0\)"/>
    <numFmt numFmtId="173" formatCode="&quot;$&quot;#,##0.00_);\(&quot;$&quot;#,##0.00\)"/>
    <numFmt numFmtId="174" formatCode="&quot;$&quot;#,##0.000_);\(&quot;$&quot;#,##0.000\)"/>
    <numFmt numFmtId="175" formatCode="#,##0.0\ ;\(#,##0.0\)"/>
    <numFmt numFmtId="176" formatCode="&quot;\&quot;#,##0.00;[Red]&quot;\&quot;\-#,##0.00"/>
    <numFmt numFmtId="177" formatCode="_(* #,##0_);_(* \(#,##0\);_(* &quot;-&quot;_);_(@_)"/>
    <numFmt numFmtId="178" formatCode="&quot;\&quot;#,##0;[Red]&quot;\&quot;\-#,##0"/>
    <numFmt numFmtId="179" formatCode="0.0_)\%;\(0.0\)\%;0.0_)\%;@_)_%"/>
    <numFmt numFmtId="180" formatCode="&quot;£&quot;_(#,##0.00_);&quot;£&quot;\(#,##0.00\);&quot;£&quot;_(0.00_);@_)"/>
    <numFmt numFmtId="181" formatCode="#,##0.0_)_%;\(#,##0.0\)_%;0.0_)_%;@_)_%"/>
    <numFmt numFmtId="182" formatCode="&quot;$&quot;_(#,##0.00_);&quot;$&quot;\(#,##0.00\);&quot;$&quot;_(0.00_);@_)"/>
    <numFmt numFmtId="183" formatCode="#,##0.0_);\(#,##0.0\);@_)"/>
    <numFmt numFmtId="184" formatCode="0.000000"/>
    <numFmt numFmtId="185" formatCode="#,##0_ ;[Red]\-#,##0\ "/>
    <numFmt numFmtId="186" formatCode="#,##0_ ;[Red]\(#,##0\)\ "/>
    <numFmt numFmtId="187" formatCode="#,##0.00_);\(#,##0.00\);0.00_);@_)"/>
    <numFmt numFmtId="188" formatCode="&quot;£&quot;_(#,##0.00_);&quot;£&quot;\(#,##0.00\)"/>
    <numFmt numFmtId="189" formatCode="#,##0.0_);\(#,##0.0\)"/>
    <numFmt numFmtId="190" formatCode="\€_(#,##0.00_);\€\(#,##0.00\);\€_(0.00_);@_)"/>
    <numFmt numFmtId="191" formatCode="#,##0.0_)\x;\(#,##0.0\)\x"/>
    <numFmt numFmtId="192" formatCode="&quot;$&quot;_(#,##0.00_);&quot;$&quot;\(#,##0.00\)"/>
    <numFmt numFmtId="193" formatCode="#,##0_)\x;\(#,##0\)\x;0_)\x;@_)_x"/>
    <numFmt numFmtId="194" formatCode="#,##0.0_)_x;\(#,##0.0\)_x"/>
    <numFmt numFmtId="195" formatCode="#,##0_)_x;\(#,##0\)_x;0_)_x;@_)_x"/>
    <numFmt numFmtId="196" formatCode="0.0_)\%;\(0.0\)\%"/>
    <numFmt numFmtId="197" formatCode="0_)"/>
    <numFmt numFmtId="198" formatCode="#,##0.0_)_%;\(#,##0.0\)_%"/>
    <numFmt numFmtId="199" formatCode="_-[$€-2]* #,##0.00_-;\-[$€-2]* #,##0.00_-;_-[$€-2]* &quot;-&quot;??_-"/>
    <numFmt numFmtId="200" formatCode="_ &quot;DEM&quot;* #,##0.00_ ;_ &quot;DEM&quot;* \-#,##0.00_ ;_ &quot;DEM&quot;* &quot;-&quot;??_ ;_ @_ "/>
    <numFmt numFmtId="201" formatCode="#,##0.000"/>
    <numFmt numFmtId="202" formatCode="[$-409]dddd\,\ mmmm\ dd\,\ yyyy"/>
    <numFmt numFmtId="203" formatCode="#,##0.0;\(#,##0.0\);\-"/>
    <numFmt numFmtId="204" formatCode="#,##0.0&quot; F&quot;;\(#,##0.0&quot; F&quot;\);\-"/>
    <numFmt numFmtId="205" formatCode="0.0%;\(0.0%\);\-"/>
    <numFmt numFmtId="206" formatCode="\ "/>
    <numFmt numFmtId="207" formatCode="0.00\x"/>
    <numFmt numFmtId="208" formatCode="0.0\x"/>
    <numFmt numFmtId="209" formatCode="#,##0;\(#,##0\);\-"/>
    <numFmt numFmtId="210" formatCode="#,##0&quot; MF&quot;;\(#,##0&quot; MF&quot;\);\-"/>
    <numFmt numFmtId="211" formatCode="mmmm\-yy"/>
    <numFmt numFmtId="212" formatCode="&quot;$&quot;#,##0_);[Red]\(&quot;$&quot;#,##0\)"/>
    <numFmt numFmtId="213" formatCode="&quot;+ &quot;0.000%;&quot;- &quot;0.000%"/>
    <numFmt numFmtId="214" formatCode="0&quot;A&quot;"/>
    <numFmt numFmtId="215" formatCode="#,##0;\(#,##0\)"/>
    <numFmt numFmtId="216" formatCode="[$$-C09]#,##0.00;[Red]\-[$$-C09]#,##0.00"/>
    <numFmt numFmtId="217" formatCode="#,##0_);\(#,##0\);\-_);"/>
    <numFmt numFmtId="218" formatCode="&quot;$&quot;#,##0_);[Red]\(&quot;$&quot;#,##0\);&quot;-&quot;"/>
    <numFmt numFmtId="219" formatCode="0.0_)"/>
    <numFmt numFmtId="220" formatCode="0.00000000"/>
    <numFmt numFmtId="221" formatCode="#,##0.0_x\);\(#,##0.0\)_x;#,##0.0_x\);@_x\)"/>
    <numFmt numFmtId="222" formatCode="General_)"/>
    <numFmt numFmtId="223" formatCode="#,##0_);\(#,##0\);\-_)"/>
    <numFmt numFmtId="224" formatCode="_-* #,##0.00\ _F_-;\-* #,##0.00\ _F_-;_-* &quot;-&quot;??\ _F_-;_-@_-"/>
    <numFmt numFmtId="225" formatCode="\ \ \ \ @"/>
    <numFmt numFmtId="226" formatCode="\ \ \ \ \ \ \ \ @"/>
    <numFmt numFmtId="227" formatCode="\ \ \ \ \ \ \ \ \ \ @"/>
    <numFmt numFmtId="228" formatCode="\ \ \ \ \ \ \ @"/>
    <numFmt numFmtId="229" formatCode="_-* #,##0_-;\-* #,##0_-;_-* &quot;-&quot;_-;_-@_-"/>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409]mmm\-yy;@"/>
    <numFmt numFmtId="338" formatCode="&quot;- &quot;0&quot; pts&quot;"/>
  </numFmts>
  <fonts count="269">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Calibri"/>
      <family val="2"/>
      <scheme val="minor"/>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6" fontId="7" fillId="0" borderId="0" applyFont="0" applyFill="0" applyBorder="0" applyAlignment="0" applyProtection="0"/>
    <xf numFmtId="164" fontId="7" fillId="0" borderId="0" applyFont="0" applyFill="0" applyBorder="0" applyAlignment="0" applyProtection="0"/>
    <xf numFmtId="166" fontId="7" fillId="0" borderId="0" applyFont="0" applyFill="0" applyBorder="0" applyAlignment="0" applyProtection="0"/>
    <xf numFmtId="167"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1" fontId="15" fillId="0" borderId="0" applyFont="0" applyFill="0" applyBorder="0" applyAlignment="0" applyProtection="0"/>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6" fillId="0" borderId="0"/>
    <xf numFmtId="0" fontId="16" fillId="0" borderId="0"/>
    <xf numFmtId="175" fontId="16" fillId="0" borderId="0"/>
    <xf numFmtId="0" fontId="15" fillId="0" borderId="0" applyFont="0" applyFill="0" applyBorder="0" applyAlignment="0" applyProtection="0"/>
    <xf numFmtId="171"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6" fontId="20" fillId="0" borderId="0" applyFont="0" applyFill="0" applyBorder="0" applyAlignment="0" applyProtection="0"/>
    <xf numFmtId="164" fontId="3" fillId="0" borderId="0" applyFont="0" applyFill="0" applyBorder="0" applyAlignment="0" applyProtection="0"/>
    <xf numFmtId="177" fontId="3" fillId="0" borderId="0" applyFont="0" applyFill="0" applyBorder="0" applyAlignment="0" applyProtection="0"/>
    <xf numFmtId="178"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79"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79"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4" fontId="3" fillId="0" borderId="0">
      <alignment horizontal="left" wrapText="1"/>
    </xf>
    <xf numFmtId="0" fontId="3" fillId="0" borderId="0">
      <alignment horizontal="left" wrapText="1"/>
    </xf>
    <xf numFmtId="184"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5"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6"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3"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3"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2" fontId="3" fillId="0" borderId="0" applyFont="0" applyFill="0" applyBorder="0" applyAlignment="0" applyProtection="0"/>
    <xf numFmtId="191" fontId="3" fillId="0" borderId="0" applyFont="0" applyFill="0" applyBorder="0" applyAlignment="0" applyProtection="0"/>
    <xf numFmtId="180" fontId="3" fillId="0" borderId="0" applyFont="0" applyFill="0" applyBorder="0" applyAlignment="0" applyProtection="0"/>
    <xf numFmtId="0"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87"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7"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0"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7"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7"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3"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1" fontId="3" fillId="0" borderId="0" applyFont="0" applyFill="0" applyBorder="0" applyAlignment="0" applyProtection="0"/>
    <xf numFmtId="0"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Protection="0">
      <alignment horizontal="right"/>
    </xf>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4"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0" applyFont="0" applyFill="0" applyBorder="0" applyProtection="0">
      <alignment horizontal="right"/>
    </xf>
    <xf numFmtId="200" fontId="3" fillId="0" borderId="0" applyFont="0" applyFill="0" applyBorder="0" applyAlignment="0" applyProtection="0"/>
    <xf numFmtId="200" fontId="3" fillId="0" borderId="0" applyFont="0" applyFill="0" applyBorder="0" applyAlignment="0" applyProtection="0"/>
    <xf numFmtId="195" fontId="3" fillId="0" borderId="0" applyFont="0" applyFill="0" applyBorder="0" applyProtection="0">
      <alignment horizontal="right"/>
    </xf>
    <xf numFmtId="196" fontId="3" fillId="0" borderId="0" applyFont="0" applyFill="0" applyBorder="0" applyAlignment="0" applyProtection="0"/>
    <xf numFmtId="196" fontId="3" fillId="0" borderId="0" applyFont="0" applyFill="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201" fontId="3" fillId="0" borderId="0" applyFont="0" applyFill="0" applyBorder="0" applyProtection="0">
      <alignment horizontal="right"/>
    </xf>
    <xf numFmtId="201" fontId="3" fillId="0" borderId="0" applyFont="0" applyFill="0" applyBorder="0" applyProtection="0">
      <alignment horizontal="right"/>
    </xf>
    <xf numFmtId="198" fontId="3" fillId="0" borderId="0" applyFont="0" applyFill="0" applyBorder="0" applyProtection="0">
      <alignment horizontal="right"/>
    </xf>
    <xf numFmtId="198"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6" fontId="3" fillId="0" borderId="0" applyFont="0" applyFill="0" applyBorder="0" applyAlignment="0" applyProtection="0"/>
    <xf numFmtId="202"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 fillId="0" borderId="0" applyFont="0" applyFill="0" applyBorder="0" applyAlignment="0" applyProtection="0"/>
    <xf numFmtId="202" fontId="3" fillId="0" borderId="0" applyFont="0" applyFill="0" applyBorder="0" applyAlignment="0" applyProtection="0"/>
    <xf numFmtId="202" fontId="3" fillId="0" borderId="0" applyFont="0" applyFill="0" applyBorder="0" applyAlignment="0" applyProtection="0"/>
    <xf numFmtId="196"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8" fontId="3" fillId="0" borderId="0" applyFont="0" applyFill="0" applyBorder="0" applyAlignment="0" applyProtection="0"/>
    <xf numFmtId="16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98"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5" fontId="25" fillId="0" borderId="0" applyBorder="0">
      <alignment vertical="center"/>
    </xf>
    <xf numFmtId="186"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3" fontId="41" fillId="0" borderId="0">
      <alignment horizontal="center"/>
    </xf>
    <xf numFmtId="204" fontId="41" fillId="0" borderId="0">
      <alignment horizontal="center"/>
    </xf>
    <xf numFmtId="205" fontId="41" fillId="0" borderId="0">
      <alignment horizontal="center"/>
    </xf>
    <xf numFmtId="206" fontId="42" fillId="0" borderId="0">
      <alignment horizontal="center"/>
    </xf>
    <xf numFmtId="207" fontId="41" fillId="0" borderId="0">
      <alignment horizontal="center"/>
    </xf>
    <xf numFmtId="208" fontId="41" fillId="0" borderId="0">
      <alignment horizontal="center"/>
    </xf>
    <xf numFmtId="207" fontId="43" fillId="0" borderId="0" applyFill="0" applyBorder="0" applyAlignment="0" applyProtection="0"/>
    <xf numFmtId="208" fontId="43" fillId="0" borderId="0" applyFill="0" applyBorder="0" applyAlignment="0" applyProtection="0"/>
    <xf numFmtId="209" fontId="41" fillId="0" borderId="0">
      <alignment horizontal="center"/>
    </xf>
    <xf numFmtId="210" fontId="41" fillId="0" borderId="0">
      <alignment horizontal="center"/>
    </xf>
    <xf numFmtId="203" fontId="41" fillId="0" borderId="0">
      <alignment horizontal="center"/>
    </xf>
    <xf numFmtId="211"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213"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5"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4" fontId="16" fillId="0" borderId="0" applyFont="0" applyFill="0" applyBorder="0" applyAlignment="0">
      <alignment vertical="center"/>
    </xf>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4" fontId="16" fillId="0" borderId="0" applyFont="0" applyFill="0" applyBorder="0"/>
    <xf numFmtId="215" fontId="28" fillId="0" borderId="0" applyFont="0" applyFill="0" applyBorder="0" applyAlignment="0" applyProtection="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215"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6"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7"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8" fontId="28" fillId="0" borderId="0" applyFont="0" applyFill="0" applyBorder="0" applyAlignment="0" applyProtection="0"/>
    <xf numFmtId="219"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0"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3" fontId="3" fillId="0" borderId="0">
      <alignment horizontal="right"/>
      <protection locked="0"/>
    </xf>
    <xf numFmtId="173"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1"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2" fontId="28" fillId="0" borderId="0">
      <alignment vertical="top"/>
    </xf>
    <xf numFmtId="222" fontId="28" fillId="0" borderId="0">
      <alignment vertical="top"/>
    </xf>
    <xf numFmtId="0" fontId="5" fillId="0" borderId="0" applyNumberFormat="0" applyFill="0" applyBorder="0" applyProtection="0">
      <alignment horizontal="right"/>
    </xf>
    <xf numFmtId="222" fontId="71" fillId="0" borderId="0">
      <alignment horizontal="right"/>
    </xf>
    <xf numFmtId="0" fontId="72" fillId="14" borderId="0" applyNumberFormat="0" applyBorder="0" applyAlignment="0" applyProtection="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3" fontId="16" fillId="0" borderId="11" applyNumberFormat="0" applyFont="0" applyFill="0" applyAlignment="0">
      <alignment vertical="center"/>
    </xf>
    <xf numFmtId="0" fontId="16" fillId="0" borderId="11" applyNumberFormat="0" applyFont="0" applyFill="0"/>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224"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229" fontId="52" fillId="54" borderId="0" applyNumberFormat="0" applyFont="0" applyBorder="0" applyAlignment="0">
      <protection locked="0"/>
    </xf>
    <xf numFmtId="229"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69"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89" fontId="84" fillId="0" borderId="21"/>
    <xf numFmtId="164" fontId="3" fillId="0" borderId="0" applyFont="0" applyFill="0" applyBorder="0" applyAlignment="0" applyProtection="0"/>
    <xf numFmtId="0" fontId="85" fillId="0" borderId="0"/>
    <xf numFmtId="0" fontId="85" fillId="0" borderId="0"/>
    <xf numFmtId="0" fontId="85" fillId="0" borderId="0"/>
    <xf numFmtId="0" fontId="85" fillId="0" borderId="0"/>
    <xf numFmtId="183" fontId="86" fillId="0" borderId="0">
      <alignment horizontal="right" vertical="center" wrapText="1"/>
    </xf>
    <xf numFmtId="177"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5" fontId="13"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225"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232" fontId="30" fillId="0" borderId="0" applyFont="0" applyFill="0" applyBorder="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32" fontId="30" fillId="0" borderId="0" applyFont="0" applyFill="0" applyBorder="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0"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89"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6"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29" fontId="113" fillId="0" borderId="0" applyFill="0" applyBorder="0" applyAlignment="0" applyProtection="0">
      <alignment horizontal="right" vertical="top"/>
    </xf>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29" fontId="113" fillId="0" borderId="0" applyFill="0" applyBorder="0" applyProtection="0"/>
    <xf numFmtId="0" fontId="46" fillId="0" borderId="0"/>
    <xf numFmtId="229"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7"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89"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0" fontId="46" fillId="0" borderId="0"/>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69" fontId="3" fillId="76" borderId="10" applyFont="0">
      <alignment horizontal="right"/>
      <protection locked="0"/>
    </xf>
    <xf numFmtId="170" fontId="3" fillId="78"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6" borderId="10" applyProtection="0"/>
    <xf numFmtId="170" fontId="3" fillId="76"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6" borderId="10" applyProtection="0"/>
    <xf numFmtId="170" fontId="3" fillId="76"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6"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8" borderId="10" applyProtection="0"/>
    <xf numFmtId="170" fontId="3" fillId="78" borderId="10" applyProtection="0"/>
    <xf numFmtId="0" fontId="46" fillId="0" borderId="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8"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8"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8"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70"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46" fillId="0" borderId="0"/>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165"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4"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4"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69" fontId="127" fillId="19" borderId="0" applyNumberFormat="0" applyBorder="0" applyAlignment="0" applyProtection="0"/>
    <xf numFmtId="0" fontId="46" fillId="0" borderId="0"/>
    <xf numFmtId="215"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0" fontId="41" fillId="0" borderId="0">
      <alignment horizontal="center"/>
    </xf>
    <xf numFmtId="177" fontId="167"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229" fontId="3" fillId="0" borderId="0" applyFont="0" applyFill="0" applyBorder="0" applyAlignment="0" applyProtection="0"/>
    <xf numFmtId="0" fontId="46" fillId="0" borderId="0"/>
    <xf numFmtId="229" fontId="3" fillId="0" borderId="0" applyFont="0" applyFill="0" applyBorder="0" applyAlignment="0" applyProtection="0"/>
    <xf numFmtId="229"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6"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46" fillId="0" borderId="0"/>
    <xf numFmtId="22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4" fontId="3" fillId="0" borderId="0" applyFont="0" applyFill="0" applyBorder="0" applyAlignment="0" applyProtection="0"/>
    <xf numFmtId="0" fontId="46" fillId="0" borderId="0"/>
    <xf numFmtId="164"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6"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5" fontId="3" fillId="0" borderId="0" applyBorder="0">
      <alignment vertical="center"/>
    </xf>
    <xf numFmtId="0" fontId="3" fillId="0" borderId="0"/>
    <xf numFmtId="0" fontId="46" fillId="0" borderId="0"/>
    <xf numFmtId="0" fontId="6" fillId="0" borderId="0"/>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185" fontId="3" fillId="0" borderId="0" applyBorder="0">
      <alignment vertical="center"/>
    </xf>
    <xf numFmtId="0" fontId="3" fillId="0" borderId="0"/>
    <xf numFmtId="0" fontId="46" fillId="0" borderId="0"/>
    <xf numFmtId="185"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5"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0" fontId="46" fillId="0" borderId="0"/>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69"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46" fillId="0" borderId="0"/>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165"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8" fontId="3" fillId="0" borderId="0" applyFont="0" applyFill="0" applyBorder="0" applyAlignment="0" applyProtection="0"/>
    <xf numFmtId="168"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5" fontId="13"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5"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5"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7"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0" fontId="46" fillId="0" borderId="0"/>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69"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5"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5" fontId="210" fillId="0" borderId="0">
      <alignment horizontal="right"/>
    </xf>
    <xf numFmtId="0" fontId="211" fillId="0" borderId="0"/>
    <xf numFmtId="0" fontId="46" fillId="0" borderId="0"/>
    <xf numFmtId="0" fontId="3" fillId="20" borderId="0" applyNumberFormat="0" applyBorder="0" applyAlignment="0">
      <protection locked="0"/>
    </xf>
    <xf numFmtId="189" fontId="28" fillId="79" borderId="0"/>
    <xf numFmtId="189" fontId="28" fillId="4" borderId="0"/>
    <xf numFmtId="189" fontId="28" fillId="4" borderId="0"/>
    <xf numFmtId="189" fontId="28" fillId="4" borderId="0"/>
    <xf numFmtId="189" fontId="28" fillId="4" borderId="0"/>
    <xf numFmtId="0" fontId="46" fillId="0" borderId="0"/>
    <xf numFmtId="0" fontId="46" fillId="0" borderId="0"/>
    <xf numFmtId="189" fontId="28" fillId="4" borderId="0"/>
    <xf numFmtId="189" fontId="28" fillId="4" borderId="0"/>
    <xf numFmtId="189" fontId="28" fillId="4" borderId="0"/>
    <xf numFmtId="189" fontId="28" fillId="4" borderId="0"/>
    <xf numFmtId="189" fontId="28" fillId="4" borderId="0"/>
    <xf numFmtId="189" fontId="28" fillId="4" borderId="0"/>
    <xf numFmtId="189" fontId="28" fillId="4" borderId="0"/>
    <xf numFmtId="189" fontId="28" fillId="4" borderId="0"/>
    <xf numFmtId="189"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3"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170" fontId="3" fillId="87" borderId="10" applyFont="0"/>
    <xf numFmtId="170" fontId="3" fillId="87" borderId="10" applyFont="0"/>
    <xf numFmtId="0" fontId="46" fillId="0" borderId="0"/>
    <xf numFmtId="0" fontId="46" fillId="0" borderId="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0" fontId="46" fillId="0" borderId="0"/>
    <xf numFmtId="170" fontId="3" fillId="87" borderId="10" applyFont="0"/>
    <xf numFmtId="170" fontId="3" fillId="87" borderId="10" applyFont="0"/>
    <xf numFmtId="170"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170" fontId="3" fillId="88" borderId="10" applyFont="0"/>
    <xf numFmtId="170" fontId="3" fillId="88" borderId="10" applyFont="0"/>
    <xf numFmtId="0" fontId="46" fillId="0" borderId="0"/>
    <xf numFmtId="0" fontId="46" fillId="0" borderId="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0" fontId="46" fillId="0" borderId="0"/>
    <xf numFmtId="170" fontId="3" fillId="88" borderId="10" applyFont="0"/>
    <xf numFmtId="170" fontId="3" fillId="88" borderId="10" applyFont="0"/>
    <xf numFmtId="170"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0" fontId="46" fillId="0" borderId="0"/>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70" fontId="3" fillId="19" borderId="10" applyFont="0">
      <alignment horizontal="right"/>
    </xf>
    <xf numFmtId="170" fontId="3" fillId="19" borderId="10" applyFont="0">
      <alignment horizontal="right"/>
    </xf>
    <xf numFmtId="170"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169" fontId="3" fillId="19" borderId="10" applyFont="0"/>
    <xf numFmtId="169" fontId="3" fillId="19" borderId="10" applyFont="0"/>
    <xf numFmtId="0" fontId="46" fillId="0" borderId="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69" fontId="3" fillId="19" borderId="10" applyFont="0"/>
    <xf numFmtId="169" fontId="3" fillId="19" borderId="10" applyFont="0"/>
    <xf numFmtId="169"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8" fontId="13" fillId="0" borderId="0" applyFill="0" applyBorder="0" applyAlignment="0"/>
    <xf numFmtId="228" fontId="27" fillId="0" borderId="0" applyFill="0" applyBorder="0" applyAlignment="0"/>
    <xf numFmtId="228" fontId="27" fillId="0" borderId="0" applyFill="0" applyBorder="0" applyAlignment="0"/>
    <xf numFmtId="0" fontId="46" fillId="0" borderId="0"/>
    <xf numFmtId="0" fontId="46" fillId="0" borderId="0"/>
    <xf numFmtId="0" fontId="46" fillId="0" borderId="0"/>
    <xf numFmtId="0" fontId="46" fillId="0" borderId="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0" fontId="46" fillId="0" borderId="0"/>
    <xf numFmtId="225"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5" fontId="123"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4" fontId="3" fillId="0" borderId="9">
      <alignment horizontal="left"/>
    </xf>
    <xf numFmtId="0" fontId="46" fillId="0" borderId="0"/>
    <xf numFmtId="224" fontId="3" fillId="0" borderId="9">
      <alignment horizontal="left"/>
    </xf>
    <xf numFmtId="224"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224"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89"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229"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229" fontId="251" fillId="0" borderId="0" applyFont="0" applyFill="0" applyBorder="0" applyAlignment="0" applyProtection="0"/>
    <xf numFmtId="166"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4" fontId="6" fillId="0" borderId="0" applyFont="0" applyFill="0" applyBorder="0" applyAlignment="0" applyProtection="0"/>
  </cellStyleXfs>
  <cellXfs count="181">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5" fontId="253" fillId="0" borderId="2" xfId="2" applyNumberFormat="1" applyFont="1" applyBorder="1" applyAlignment="1">
      <alignment vertical="center"/>
    </xf>
    <xf numFmtId="165" fontId="253" fillId="0" borderId="2" xfId="0" applyNumberFormat="1" applyFont="1" applyBorder="1" applyAlignment="1">
      <alignment vertical="center"/>
    </xf>
    <xf numFmtId="165"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165" fontId="11" fillId="0" borderId="2" xfId="1" applyNumberFormat="1" applyFont="1" applyBorder="1" applyAlignment="1">
      <alignment horizontal="center" vertical="center" wrapText="1"/>
    </xf>
    <xf numFmtId="3" fontId="12" fillId="91" borderId="0" xfId="2" applyNumberFormat="1" applyFont="1" applyFill="1" applyAlignment="1">
      <alignment horizontal="center" vertical="center" wrapText="1"/>
    </xf>
    <xf numFmtId="165" fontId="12" fillId="0" borderId="0" xfId="1" applyNumberFormat="1" applyFont="1" applyAlignment="1">
      <alignment horizontal="center" vertical="center" wrapText="1"/>
    </xf>
    <xf numFmtId="3" fontId="12" fillId="91" borderId="2" xfId="2" applyNumberFormat="1" applyFont="1" applyFill="1" applyBorder="1" applyAlignment="1">
      <alignment horizontal="center" vertical="center" wrapText="1"/>
    </xf>
    <xf numFmtId="165" fontId="12" fillId="0" borderId="2" xfId="1" applyNumberFormat="1" applyFont="1" applyBorder="1" applyAlignment="1">
      <alignment horizontal="center" vertical="center" wrapText="1"/>
    </xf>
    <xf numFmtId="165"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165" fontId="11" fillId="0" borderId="66" xfId="1" applyNumberFormat="1" applyFont="1" applyBorder="1" applyAlignment="1">
      <alignment horizontal="center" vertical="center" wrapText="1"/>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261"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3" fillId="0" borderId="0" xfId="56421" applyNumberFormat="1" applyFont="1" applyFill="1" applyAlignment="1">
      <alignment horizontal="center" vertical="center"/>
    </xf>
    <xf numFmtId="336" fontId="264" fillId="92" borderId="67" xfId="0" applyNumberFormat="1" applyFont="1" applyFill="1" applyBorder="1" applyAlignment="1">
      <alignment horizontal="center" vertical="center"/>
    </xf>
    <xf numFmtId="336" fontId="264" fillId="92" borderId="0" xfId="0" applyNumberFormat="1" applyFont="1" applyFill="1" applyAlignment="1">
      <alignment horizontal="center" vertical="center"/>
    </xf>
    <xf numFmtId="336" fontId="264" fillId="92" borderId="68" xfId="0" applyNumberFormat="1" applyFont="1" applyFill="1" applyBorder="1" applyAlignment="1">
      <alignment horizontal="center" vertical="center"/>
    </xf>
    <xf numFmtId="336" fontId="265" fillId="92" borderId="67" xfId="0" applyNumberFormat="1" applyFont="1" applyFill="1" applyBorder="1" applyAlignment="1">
      <alignment horizontal="center" vertical="center"/>
    </xf>
    <xf numFmtId="336" fontId="265" fillId="92" borderId="68" xfId="0" applyNumberFormat="1" applyFont="1" applyFill="1" applyBorder="1" applyAlignment="1">
      <alignment horizontal="center" vertical="center"/>
    </xf>
    <xf numFmtId="3" fontId="265" fillId="0" borderId="66" xfId="2" applyNumberFormat="1" applyFont="1" applyBorder="1" applyAlignment="1">
      <alignment horizontal="center" vertical="center" wrapText="1"/>
    </xf>
    <xf numFmtId="3" fontId="264" fillId="0" borderId="0" xfId="2" applyNumberFormat="1" applyFont="1" applyAlignment="1">
      <alignment horizontal="center" vertical="center" wrapText="1"/>
    </xf>
    <xf numFmtId="3" fontId="265" fillId="0" borderId="2" xfId="2" applyNumberFormat="1" applyFont="1" applyBorder="1" applyAlignment="1">
      <alignment horizontal="center" vertical="center" wrapText="1"/>
    </xf>
    <xf numFmtId="3" fontId="264" fillId="0" borderId="2" xfId="2" applyNumberFormat="1" applyFont="1" applyBorder="1" applyAlignment="1">
      <alignment horizontal="center" vertical="center" wrapText="1"/>
    </xf>
    <xf numFmtId="3" fontId="265" fillId="91" borderId="2" xfId="2" applyNumberFormat="1" applyFont="1" applyFill="1" applyBorder="1" applyAlignment="1">
      <alignment horizontal="center" vertical="center" wrapText="1"/>
    </xf>
    <xf numFmtId="0" fontId="264" fillId="0" borderId="0" xfId="2" applyFont="1" applyAlignment="1">
      <alignment horizontal="center" vertical="center"/>
    </xf>
    <xf numFmtId="165" fontId="265" fillId="0" borderId="2" xfId="1" applyNumberFormat="1" applyFont="1" applyBorder="1" applyAlignment="1">
      <alignment horizontal="center" vertical="center" wrapText="1"/>
    </xf>
    <xf numFmtId="3" fontId="265" fillId="91" borderId="66" xfId="2" applyNumberFormat="1" applyFont="1" applyFill="1" applyBorder="1" applyAlignment="1">
      <alignment horizontal="center" vertical="center" wrapText="1"/>
    </xf>
    <xf numFmtId="3" fontId="264" fillId="91" borderId="0" xfId="2" applyNumberFormat="1" applyFont="1" applyFill="1" applyAlignment="1">
      <alignment horizontal="center" vertical="center" wrapText="1"/>
    </xf>
    <xf numFmtId="3" fontId="264" fillId="91" borderId="2" xfId="2" applyNumberFormat="1" applyFont="1" applyFill="1" applyBorder="1" applyAlignment="1">
      <alignment horizontal="center" vertical="center" wrapText="1"/>
    </xf>
    <xf numFmtId="165" fontId="265" fillId="91" borderId="2" xfId="1" applyNumberFormat="1" applyFont="1" applyFill="1" applyBorder="1" applyAlignment="1">
      <alignment horizontal="center" vertical="center" wrapText="1"/>
    </xf>
    <xf numFmtId="336" fontId="264" fillId="2" borderId="67" xfId="0" applyNumberFormat="1" applyFont="1" applyFill="1" applyBorder="1" applyAlignment="1">
      <alignment horizontal="center" vertical="center"/>
    </xf>
    <xf numFmtId="336" fontId="264" fillId="2" borderId="0" xfId="0" applyNumberFormat="1" applyFont="1" applyFill="1" applyAlignment="1">
      <alignment horizontal="center" vertical="center"/>
    </xf>
    <xf numFmtId="336" fontId="264"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5" fillId="2" borderId="68" xfId="0" applyNumberFormat="1" applyFont="1" applyFill="1" applyBorder="1" applyAlignment="1">
      <alignment horizontal="center" vertical="center"/>
    </xf>
    <xf numFmtId="1" fontId="266"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5" fontId="253" fillId="92" borderId="2" xfId="0" applyNumberFormat="1" applyFont="1" applyFill="1" applyBorder="1" applyAlignment="1">
      <alignment vertical="center"/>
    </xf>
    <xf numFmtId="165" fontId="253" fillId="92" borderId="66" xfId="0" applyNumberFormat="1" applyFont="1" applyFill="1" applyBorder="1" applyAlignment="1">
      <alignment vertical="center"/>
    </xf>
    <xf numFmtId="165" fontId="253" fillId="92" borderId="2" xfId="2" applyNumberFormat="1" applyFont="1" applyFill="1" applyBorder="1" applyAlignment="1">
      <alignment vertical="center"/>
    </xf>
    <xf numFmtId="337" fontId="9" fillId="3" borderId="0" xfId="2" applyNumberFormat="1" applyFont="1" applyFill="1" applyAlignment="1">
      <alignment horizontal="center" vertical="center"/>
    </xf>
    <xf numFmtId="337" fontId="9" fillId="2" borderId="0" xfId="2" applyNumberFormat="1" applyFont="1" applyFill="1" applyAlignment="1">
      <alignment horizontal="center" vertical="center"/>
    </xf>
    <xf numFmtId="337"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7"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5"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165" fontId="12" fillId="0" borderId="68" xfId="1" applyNumberFormat="1" applyFont="1" applyBorder="1" applyAlignment="1">
      <alignment horizontal="center" vertical="center" wrapText="1"/>
    </xf>
    <xf numFmtId="0" fontId="264" fillId="0" borderId="0" xfId="2" applyFont="1" applyFill="1" applyBorder="1" applyAlignment="1">
      <alignment horizontal="center" vertical="center"/>
    </xf>
    <xf numFmtId="165" fontId="265" fillId="0" borderId="0" xfId="1" applyNumberFormat="1" applyFont="1" applyFill="1" applyBorder="1" applyAlignment="1">
      <alignment horizontal="center" vertical="center" wrapText="1"/>
    </xf>
    <xf numFmtId="338" fontId="268" fillId="2" borderId="2" xfId="1" quotePrefix="1" applyNumberFormat="1" applyFont="1" applyFill="1" applyBorder="1" applyAlignment="1">
      <alignment horizontal="center" vertical="center" wrapText="1"/>
    </xf>
    <xf numFmtId="165" fontId="0" fillId="0" borderId="0" xfId="0" applyNumberFormat="1" applyAlignment="1">
      <alignment horizontal="center" vertical="center"/>
    </xf>
    <xf numFmtId="165" fontId="0" fillId="0" borderId="0" xfId="0" applyNumberFormat="1" applyFill="1" applyBorder="1" applyAlignment="1">
      <alignment horizontal="center" vertical="center"/>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2"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2"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6" name="Image 5">
          <a:extLst>
            <a:ext uri="{FF2B5EF4-FFF2-40B4-BE49-F238E27FC236}">
              <a16:creationId xmlns:lc="http://schemas.openxmlformats.org/drawingml/2006/lockedCanvas" xmlns:a16="http://schemas.microsoft.com/office/drawing/2014/main" xmlns="" xmlns:p="http://schemas.openxmlformats.org/presentationml/2006/main" xmlns:r="http://schemas.openxmlformats.org/officeDocument/2006/relationship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936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4" name="Image 3">
          <a:extLst>
            <a:ext uri="{FF2B5EF4-FFF2-40B4-BE49-F238E27FC236}">
              <a16:creationId xmlns:lc="http://schemas.openxmlformats.org/drawingml/2006/lockedCanvas" xmlns:a16="http://schemas.microsoft.com/office/drawing/2014/main" xmlns="" xmlns:p="http://schemas.openxmlformats.org/presentationml/2006/main" xmlns:r="http://schemas.openxmlformats.org/officeDocument/2006/relationships" id="{D70235A5-6CD5-4F2D-B7E4-0232F8798035}"/>
            </a:ext>
          </a:extLst>
        </xdr:cNvPr>
        <xdr:cNvPicPr>
          <a:picLocks noChangeAspect="1"/>
        </xdr:cNvPicPr>
      </xdr:nvPicPr>
      <xdr:blipFill>
        <a:blip xmlns:r="http://schemas.openxmlformats.org/officeDocument/2006/relationships" r:embed="rId1"/>
        <a:stretch>
          <a:fillRect/>
        </a:stretch>
      </xdr:blipFill>
      <xdr:spPr>
        <a:xfrm>
          <a:off x="202809" y="274320"/>
          <a:ext cx="1372175" cy="3859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165005</xdr:rowOff>
    </xdr:to>
    <xdr:pic>
      <xdr:nvPicPr>
        <xdr:cNvPr id="3" name="Image 2">
          <a:extLst>
            <a:ext uri="{FF2B5EF4-FFF2-40B4-BE49-F238E27FC236}">
              <a16:creationId xmlns:lc="http://schemas.openxmlformats.org/drawingml/2006/lockedCanvas" xmlns:a16="http://schemas.microsoft.com/office/drawing/2014/main" xmlns="" xmlns:p="http://schemas.openxmlformats.org/presentationml/2006/main" xmlns:r="http://schemas.openxmlformats.org/officeDocument/2006/relationship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19929</xdr:colOff>
      <xdr:row>1</xdr:row>
      <xdr:rowOff>22860</xdr:rowOff>
    </xdr:from>
    <xdr:to>
      <xdr:col>1</xdr:col>
      <xdr:colOff>1392104</xdr:colOff>
      <xdr:row>2</xdr:row>
      <xdr:rowOff>157385</xdr:rowOff>
    </xdr:to>
    <xdr:pic>
      <xdr:nvPicPr>
        <xdr:cNvPr id="5" name="Image 4">
          <a:extLst>
            <a:ext uri="{FF2B5EF4-FFF2-40B4-BE49-F238E27FC236}">
              <a16:creationId xmlns:lc="http://schemas.openxmlformats.org/drawingml/2006/lockedCanvas" xmlns:a16="http://schemas.microsoft.com/office/drawing/2014/main" xmlns="" xmlns:p="http://schemas.openxmlformats.org/presentationml/2006/main" xmlns:r="http://schemas.openxmlformats.org/officeDocument/2006/relationships" id="{D70235A5-6CD5-4F2D-B7E4-0232F8798035}"/>
            </a:ext>
          </a:extLst>
        </xdr:cNvPr>
        <xdr:cNvPicPr>
          <a:picLocks noChangeAspect="1"/>
        </xdr:cNvPicPr>
      </xdr:nvPicPr>
      <xdr:blipFill>
        <a:blip xmlns:r="http://schemas.openxmlformats.org/officeDocument/2006/relationships" r:embed="rId1"/>
        <a:stretch>
          <a:fillRect/>
        </a:stretch>
      </xdr:blipFill>
      <xdr:spPr>
        <a:xfrm>
          <a:off x="210429" y="274320"/>
          <a:ext cx="1372175" cy="40884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Normal="100" workbookViewId="0">
      <selection activeCell="B5" sqref="B5:M20"/>
    </sheetView>
  </sheetViews>
  <sheetFormatPr baseColWidth="10" defaultRowHeight="19.899999999999999" customHeight="1"/>
  <cols>
    <col min="1" max="1" width="2.7265625" customWidth="1"/>
    <col min="2" max="2" width="21.54296875" customWidth="1"/>
  </cols>
  <sheetData>
    <row r="1" spans="1:13" s="5" customFormat="1" ht="19.899999999999999" customHeight="1">
      <c r="A1" s="1"/>
      <c r="B1" s="1"/>
      <c r="I1" s="54"/>
    </row>
    <row r="2" spans="1:13" s="5" customFormat="1" ht="19.899999999999999" customHeight="1">
      <c r="A2" s="1"/>
      <c r="B2" s="1"/>
      <c r="I2" s="54"/>
    </row>
    <row r="3" spans="1:13" s="5" customFormat="1" ht="19.899999999999999" customHeight="1">
      <c r="A3" s="1"/>
      <c r="B3" s="1"/>
      <c r="I3" s="54"/>
    </row>
    <row r="4" spans="1:13" ht="34.9" customHeight="1" thickBot="1"/>
    <row r="5" spans="1:13" ht="19.899999999999999" customHeight="1" thickTop="1">
      <c r="B5" s="167" t="s">
        <v>70</v>
      </c>
      <c r="C5" s="168"/>
      <c r="D5" s="168"/>
      <c r="E5" s="168"/>
      <c r="F5" s="168"/>
      <c r="G5" s="168"/>
      <c r="H5" s="168"/>
      <c r="I5" s="168"/>
      <c r="J5" s="168"/>
      <c r="K5" s="168"/>
      <c r="L5" s="168"/>
      <c r="M5" s="169"/>
    </row>
    <row r="6" spans="1:13" ht="19.899999999999999" customHeight="1">
      <c r="B6" s="170"/>
      <c r="C6" s="171"/>
      <c r="D6" s="171"/>
      <c r="E6" s="171"/>
      <c r="F6" s="171"/>
      <c r="G6" s="171"/>
      <c r="H6" s="171"/>
      <c r="I6" s="171"/>
      <c r="J6" s="171"/>
      <c r="K6" s="171"/>
      <c r="L6" s="171"/>
      <c r="M6" s="172"/>
    </row>
    <row r="7" spans="1:13" ht="19.899999999999999" customHeight="1">
      <c r="B7" s="170"/>
      <c r="C7" s="171"/>
      <c r="D7" s="171"/>
      <c r="E7" s="171"/>
      <c r="F7" s="171"/>
      <c r="G7" s="171"/>
      <c r="H7" s="171"/>
      <c r="I7" s="171"/>
      <c r="J7" s="171"/>
      <c r="K7" s="171"/>
      <c r="L7" s="171"/>
      <c r="M7" s="172"/>
    </row>
    <row r="8" spans="1:13" ht="19.899999999999999" customHeight="1">
      <c r="B8" s="170"/>
      <c r="C8" s="171"/>
      <c r="D8" s="171"/>
      <c r="E8" s="171"/>
      <c r="F8" s="171"/>
      <c r="G8" s="171"/>
      <c r="H8" s="171"/>
      <c r="I8" s="171"/>
      <c r="J8" s="171"/>
      <c r="K8" s="171"/>
      <c r="L8" s="171"/>
      <c r="M8" s="172"/>
    </row>
    <row r="9" spans="1:13" ht="19.899999999999999" customHeight="1">
      <c r="B9" s="170"/>
      <c r="C9" s="171"/>
      <c r="D9" s="171"/>
      <c r="E9" s="171"/>
      <c r="F9" s="171"/>
      <c r="G9" s="171"/>
      <c r="H9" s="171"/>
      <c r="I9" s="171"/>
      <c r="J9" s="171"/>
      <c r="K9" s="171"/>
      <c r="L9" s="171"/>
      <c r="M9" s="172"/>
    </row>
    <row r="10" spans="1:13" ht="19.899999999999999" customHeight="1">
      <c r="B10" s="170"/>
      <c r="C10" s="171"/>
      <c r="D10" s="171"/>
      <c r="E10" s="171"/>
      <c r="F10" s="171"/>
      <c r="G10" s="171"/>
      <c r="H10" s="171"/>
      <c r="I10" s="171"/>
      <c r="J10" s="171"/>
      <c r="K10" s="171"/>
      <c r="L10" s="171"/>
      <c r="M10" s="172"/>
    </row>
    <row r="11" spans="1:13" ht="19.899999999999999" customHeight="1">
      <c r="B11" s="170"/>
      <c r="C11" s="171"/>
      <c r="D11" s="171"/>
      <c r="E11" s="171"/>
      <c r="F11" s="171"/>
      <c r="G11" s="171"/>
      <c r="H11" s="171"/>
      <c r="I11" s="171"/>
      <c r="J11" s="171"/>
      <c r="K11" s="171"/>
      <c r="L11" s="171"/>
      <c r="M11" s="172"/>
    </row>
    <row r="12" spans="1:13" ht="19.899999999999999" customHeight="1">
      <c r="B12" s="170"/>
      <c r="C12" s="171"/>
      <c r="D12" s="171"/>
      <c r="E12" s="171"/>
      <c r="F12" s="171"/>
      <c r="G12" s="171"/>
      <c r="H12" s="171"/>
      <c r="I12" s="171"/>
      <c r="J12" s="171"/>
      <c r="K12" s="171"/>
      <c r="L12" s="171"/>
      <c r="M12" s="172"/>
    </row>
    <row r="13" spans="1:13" ht="19.899999999999999" customHeight="1">
      <c r="B13" s="170"/>
      <c r="C13" s="171"/>
      <c r="D13" s="171"/>
      <c r="E13" s="171"/>
      <c r="F13" s="171"/>
      <c r="G13" s="171"/>
      <c r="H13" s="171"/>
      <c r="I13" s="171"/>
      <c r="J13" s="171"/>
      <c r="K13" s="171"/>
      <c r="L13" s="171"/>
      <c r="M13" s="172"/>
    </row>
    <row r="14" spans="1:13" ht="19.899999999999999" customHeight="1">
      <c r="B14" s="170"/>
      <c r="C14" s="171"/>
      <c r="D14" s="171"/>
      <c r="E14" s="171"/>
      <c r="F14" s="171"/>
      <c r="G14" s="171"/>
      <c r="H14" s="171"/>
      <c r="I14" s="171"/>
      <c r="J14" s="171"/>
      <c r="K14" s="171"/>
      <c r="L14" s="171"/>
      <c r="M14" s="172"/>
    </row>
    <row r="15" spans="1:13" ht="19.899999999999999" customHeight="1">
      <c r="B15" s="170"/>
      <c r="C15" s="171"/>
      <c r="D15" s="171"/>
      <c r="E15" s="171"/>
      <c r="F15" s="171"/>
      <c r="G15" s="171"/>
      <c r="H15" s="171"/>
      <c r="I15" s="171"/>
      <c r="J15" s="171"/>
      <c r="K15" s="171"/>
      <c r="L15" s="171"/>
      <c r="M15" s="172"/>
    </row>
    <row r="16" spans="1:13" ht="19.899999999999999" customHeight="1">
      <c r="B16" s="170"/>
      <c r="C16" s="171"/>
      <c r="D16" s="171"/>
      <c r="E16" s="171"/>
      <c r="F16" s="171"/>
      <c r="G16" s="171"/>
      <c r="H16" s="171"/>
      <c r="I16" s="171"/>
      <c r="J16" s="171"/>
      <c r="K16" s="171"/>
      <c r="L16" s="171"/>
      <c r="M16" s="172"/>
    </row>
    <row r="17" spans="2:13" ht="19.899999999999999" customHeight="1">
      <c r="B17" s="170"/>
      <c r="C17" s="171"/>
      <c r="D17" s="171"/>
      <c r="E17" s="171"/>
      <c r="F17" s="171"/>
      <c r="G17" s="171"/>
      <c r="H17" s="171"/>
      <c r="I17" s="171"/>
      <c r="J17" s="171"/>
      <c r="K17" s="171"/>
      <c r="L17" s="171"/>
      <c r="M17" s="172"/>
    </row>
    <row r="18" spans="2:13" ht="19.899999999999999" customHeight="1">
      <c r="B18" s="170"/>
      <c r="C18" s="171"/>
      <c r="D18" s="171"/>
      <c r="E18" s="171"/>
      <c r="F18" s="171"/>
      <c r="G18" s="171"/>
      <c r="H18" s="171"/>
      <c r="I18" s="171"/>
      <c r="J18" s="171"/>
      <c r="K18" s="171"/>
      <c r="L18" s="171"/>
      <c r="M18" s="172"/>
    </row>
    <row r="19" spans="2:13" ht="19.899999999999999" customHeight="1">
      <c r="B19" s="170"/>
      <c r="C19" s="171"/>
      <c r="D19" s="171"/>
      <c r="E19" s="171"/>
      <c r="F19" s="171"/>
      <c r="G19" s="171"/>
      <c r="H19" s="171"/>
      <c r="I19" s="171"/>
      <c r="J19" s="171"/>
      <c r="K19" s="171"/>
      <c r="L19" s="171"/>
      <c r="M19" s="172"/>
    </row>
    <row r="20" spans="2:13" ht="19.899999999999999" customHeight="1" thickBot="1">
      <c r="B20" s="173"/>
      <c r="C20" s="174"/>
      <c r="D20" s="174"/>
      <c r="E20" s="174"/>
      <c r="F20" s="174"/>
      <c r="G20" s="174"/>
      <c r="H20" s="174"/>
      <c r="I20" s="174"/>
      <c r="J20" s="174"/>
      <c r="K20" s="174"/>
      <c r="L20" s="174"/>
      <c r="M20" s="175"/>
    </row>
    <row r="21" spans="2:13" ht="19.899999999999999"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showGridLines="0" tabSelected="1" topLeftCell="B1" zoomScale="90" zoomScaleNormal="90" workbookViewId="0">
      <selection activeCell="N7" sqref="N7:N20"/>
    </sheetView>
  </sheetViews>
  <sheetFormatPr baseColWidth="10" defaultRowHeight="14.5"/>
  <cols>
    <col min="1" max="1" width="2.7265625" customWidth="1"/>
    <col min="2" max="2" width="36.81640625" bestFit="1" customWidth="1"/>
    <col min="3" max="12" width="8.7265625" style="88" customWidth="1"/>
    <col min="13" max="13" width="2.7265625" style="156" customWidth="1"/>
    <col min="14" max="14" width="8.7265625" customWidth="1"/>
  </cols>
  <sheetData>
    <row r="1" spans="1:14" s="5" customFormat="1" ht="19.899999999999999" customHeight="1">
      <c r="A1" s="1"/>
      <c r="B1" s="1"/>
      <c r="M1" s="155"/>
    </row>
    <row r="2" spans="1:14" s="5" customFormat="1" ht="19.899999999999999" customHeight="1">
      <c r="A2" s="1"/>
      <c r="B2" s="1"/>
      <c r="M2" s="155"/>
    </row>
    <row r="3" spans="1:14" s="5" customFormat="1" ht="19.899999999999999" customHeight="1">
      <c r="A3" s="1"/>
      <c r="B3" s="1"/>
      <c r="M3" s="155"/>
    </row>
    <row r="4" spans="1:14" ht="35.15" customHeight="1">
      <c r="B4" s="75" t="s">
        <v>36</v>
      </c>
    </row>
    <row r="5" spans="1:14" ht="30" customHeight="1">
      <c r="B5" s="9" t="s">
        <v>49</v>
      </c>
      <c r="C5" s="2">
        <v>2015</v>
      </c>
      <c r="D5" s="154" t="s">
        <v>62</v>
      </c>
      <c r="E5" s="2">
        <v>2016</v>
      </c>
      <c r="F5" s="154" t="s">
        <v>60</v>
      </c>
      <c r="G5" s="2">
        <v>2017</v>
      </c>
      <c r="H5" s="154" t="s">
        <v>61</v>
      </c>
      <c r="I5" s="2">
        <v>2018</v>
      </c>
      <c r="J5" s="154" t="s">
        <v>63</v>
      </c>
      <c r="K5" s="2">
        <v>2019</v>
      </c>
      <c r="L5" s="2" t="s">
        <v>68</v>
      </c>
      <c r="M5" s="157"/>
      <c r="N5" s="2" t="s">
        <v>69</v>
      </c>
    </row>
    <row r="6" spans="1:14">
      <c r="B6" s="93"/>
      <c r="C6" s="94"/>
      <c r="D6" s="94"/>
      <c r="E6" s="94"/>
      <c r="F6" s="94"/>
      <c r="G6" s="94"/>
      <c r="H6" s="94"/>
      <c r="I6" s="94"/>
      <c r="J6" s="94"/>
      <c r="K6" s="94"/>
      <c r="L6" s="94"/>
      <c r="M6" s="158"/>
      <c r="N6" s="94"/>
    </row>
    <row r="7" spans="1:14" ht="25" customHeight="1">
      <c r="B7" s="91" t="s">
        <v>65</v>
      </c>
      <c r="C7" s="81">
        <v>1780</v>
      </c>
      <c r="D7" s="121">
        <v>936.42499999999995</v>
      </c>
      <c r="E7" s="128">
        <v>1851.9880000000001</v>
      </c>
      <c r="F7" s="121">
        <v>1002.766</v>
      </c>
      <c r="G7" s="128">
        <v>2089.6060000000002</v>
      </c>
      <c r="H7" s="121">
        <v>1082.423</v>
      </c>
      <c r="I7" s="128">
        <v>2145.8049999999998</v>
      </c>
      <c r="J7" s="121">
        <v>1115.819</v>
      </c>
      <c r="K7" s="128">
        <v>2303</v>
      </c>
      <c r="L7" s="121">
        <v>1096.4269999999999</v>
      </c>
      <c r="M7" s="159"/>
      <c r="N7" s="92">
        <f t="shared" ref="N7:N12" si="0">L7/J7-1</f>
        <v>-1.7379162749514121E-2</v>
      </c>
    </row>
    <row r="8" spans="1:14" ht="25" customHeight="1">
      <c r="B8" s="3" t="s">
        <v>25</v>
      </c>
      <c r="C8" s="83">
        <v>-1137</v>
      </c>
      <c r="D8" s="122">
        <v>-606.42100000000005</v>
      </c>
      <c r="E8" s="129">
        <v>-1171.597</v>
      </c>
      <c r="F8" s="122">
        <v>-632.298</v>
      </c>
      <c r="G8" s="129">
        <v>-1313.0809999999999</v>
      </c>
      <c r="H8" s="122">
        <v>-675.46400000000006</v>
      </c>
      <c r="I8" s="129">
        <v>-1394.211</v>
      </c>
      <c r="J8" s="122">
        <f>-708.439</f>
        <v>-708.43899999999996</v>
      </c>
      <c r="K8" s="129">
        <v>-1446</v>
      </c>
      <c r="L8" s="122">
        <v>-600.29999999999995</v>
      </c>
      <c r="M8" s="160"/>
      <c r="N8" s="84">
        <f t="shared" si="0"/>
        <v>-0.15264405262838443</v>
      </c>
    </row>
    <row r="9" spans="1:14" ht="25" customHeight="1">
      <c r="B9" s="3" t="s">
        <v>52</v>
      </c>
      <c r="C9" s="83">
        <v>-99</v>
      </c>
      <c r="D9" s="122">
        <v>-50.887</v>
      </c>
      <c r="E9" s="129">
        <v>-110.69499999999999</v>
      </c>
      <c r="F9" s="122">
        <v>-55.572000000000003</v>
      </c>
      <c r="G9" s="129">
        <v>-114.291</v>
      </c>
      <c r="H9" s="122">
        <v>-58.106000000000002</v>
      </c>
      <c r="I9" s="129">
        <v>-119.31399999999999</v>
      </c>
      <c r="J9" s="122">
        <v>-64.188000000000002</v>
      </c>
      <c r="K9" s="129">
        <v>-133</v>
      </c>
      <c r="L9" s="122">
        <v>-67.001999999999995</v>
      </c>
      <c r="M9" s="160"/>
      <c r="N9" s="161">
        <f t="shared" si="0"/>
        <v>4.3839970087866886E-2</v>
      </c>
    </row>
    <row r="10" spans="1:14" ht="25" customHeight="1">
      <c r="B10" s="7" t="s">
        <v>26</v>
      </c>
      <c r="C10" s="81">
        <v>545</v>
      </c>
      <c r="D10" s="123">
        <v>279.11700000000002</v>
      </c>
      <c r="E10" s="125">
        <v>569.69600000000003</v>
      </c>
      <c r="F10" s="123">
        <v>314.89600000000002</v>
      </c>
      <c r="G10" s="125">
        <v>662.23400000000004</v>
      </c>
      <c r="H10" s="123">
        <v>348.85300000000001</v>
      </c>
      <c r="I10" s="125">
        <v>632.28</v>
      </c>
      <c r="J10" s="123">
        <v>343.19200000000001</v>
      </c>
      <c r="K10" s="125">
        <v>724</v>
      </c>
      <c r="L10" s="123">
        <v>429.125</v>
      </c>
      <c r="M10" s="159"/>
      <c r="N10" s="161">
        <f t="shared" si="0"/>
        <v>0.25039336581272287</v>
      </c>
    </row>
    <row r="11" spans="1:14" ht="25" customHeight="1">
      <c r="B11" s="3" t="s">
        <v>27</v>
      </c>
      <c r="C11" s="83">
        <v>-108</v>
      </c>
      <c r="D11" s="122">
        <v>-26.041</v>
      </c>
      <c r="E11" s="129">
        <v>-103.21</v>
      </c>
      <c r="F11" s="122">
        <v>-25.332999999999998</v>
      </c>
      <c r="G11" s="129">
        <v>-52.731000000000002</v>
      </c>
      <c r="H11" s="122">
        <v>-37.662999999999997</v>
      </c>
      <c r="I11" s="129">
        <v>-63.679000000000002</v>
      </c>
      <c r="J11" s="122">
        <v>-33.729999999999997</v>
      </c>
      <c r="K11" s="129">
        <v>-99</v>
      </c>
      <c r="L11" s="122">
        <v>-84.22</v>
      </c>
      <c r="M11" s="160"/>
      <c r="N11" s="84">
        <f t="shared" si="0"/>
        <v>1.4968870441743256</v>
      </c>
    </row>
    <row r="12" spans="1:14" ht="25" customHeight="1">
      <c r="B12" s="8" t="s">
        <v>28</v>
      </c>
      <c r="C12" s="81">
        <v>437</v>
      </c>
      <c r="D12" s="123">
        <v>253.07599999999999</v>
      </c>
      <c r="E12" s="125">
        <v>466.48599999999999</v>
      </c>
      <c r="F12" s="123">
        <v>289.56299999999999</v>
      </c>
      <c r="G12" s="125">
        <v>609.50300000000004</v>
      </c>
      <c r="H12" s="123">
        <v>311.19</v>
      </c>
      <c r="I12" s="125">
        <v>568.601</v>
      </c>
      <c r="J12" s="123">
        <v>309.46199999999999</v>
      </c>
      <c r="K12" s="125">
        <v>626</v>
      </c>
      <c r="L12" s="123">
        <v>344.90499999999997</v>
      </c>
      <c r="M12" s="159"/>
      <c r="N12" s="82">
        <f t="shared" si="0"/>
        <v>0.11453102481080069</v>
      </c>
    </row>
    <row r="13" spans="1:14" ht="25" customHeight="1">
      <c r="B13" s="4" t="s">
        <v>29</v>
      </c>
      <c r="C13" s="83">
        <v>4</v>
      </c>
      <c r="D13" s="122">
        <v>4.9589999999999996</v>
      </c>
      <c r="E13" s="129">
        <v>10.061999999999999</v>
      </c>
      <c r="F13" s="122">
        <v>1.6739999999999999</v>
      </c>
      <c r="G13" s="129">
        <v>23.919</v>
      </c>
      <c r="H13" s="122">
        <v>6.5460000000000003</v>
      </c>
      <c r="I13" s="129">
        <v>0.248</v>
      </c>
      <c r="J13" s="122">
        <f>0.434</f>
        <v>0.434</v>
      </c>
      <c r="K13" s="129">
        <v>-1.837</v>
      </c>
      <c r="L13" s="122">
        <v>1.165</v>
      </c>
      <c r="M13" s="160"/>
      <c r="N13" s="84" t="s">
        <v>2</v>
      </c>
    </row>
    <row r="14" spans="1:14" ht="25" customHeight="1">
      <c r="B14" s="3" t="s">
        <v>30</v>
      </c>
      <c r="C14" s="83">
        <v>2</v>
      </c>
      <c r="D14" s="122">
        <v>-3.1829999999999998</v>
      </c>
      <c r="E14" s="129">
        <v>-3.3460000000000001</v>
      </c>
      <c r="F14" s="122">
        <v>-2.032</v>
      </c>
      <c r="G14" s="129">
        <v>-2.4289999999999998</v>
      </c>
      <c r="H14" s="122">
        <v>0.47399999999999998</v>
      </c>
      <c r="I14" s="129">
        <v>4.8289999999999997</v>
      </c>
      <c r="J14" s="122">
        <f>23.789</f>
        <v>23.789000000000001</v>
      </c>
      <c r="K14" s="129">
        <v>1.918512</v>
      </c>
      <c r="L14" s="122">
        <v>-2.0219999999999998</v>
      </c>
      <c r="M14" s="160"/>
      <c r="N14" s="84" t="s">
        <v>2</v>
      </c>
    </row>
    <row r="15" spans="1:14" ht="25" customHeight="1">
      <c r="B15" s="3" t="s">
        <v>31</v>
      </c>
      <c r="C15" s="83">
        <v>0</v>
      </c>
      <c r="D15" s="122">
        <v>0</v>
      </c>
      <c r="E15" s="129">
        <v>0</v>
      </c>
      <c r="F15" s="122">
        <v>0</v>
      </c>
      <c r="G15" s="129">
        <v>0</v>
      </c>
      <c r="H15" s="122">
        <v>19.626000000000001</v>
      </c>
      <c r="I15" s="129">
        <v>19.548999999999999</v>
      </c>
      <c r="J15" s="122">
        <v>0</v>
      </c>
      <c r="K15" s="129">
        <v>0</v>
      </c>
      <c r="L15" s="122">
        <v>0</v>
      </c>
      <c r="M15" s="160"/>
      <c r="N15" s="84" t="s">
        <v>2</v>
      </c>
    </row>
    <row r="16" spans="1:14" ht="25" customHeight="1">
      <c r="B16" s="3" t="s">
        <v>32</v>
      </c>
      <c r="C16" s="83">
        <v>-147</v>
      </c>
      <c r="D16" s="122">
        <v>-68.144000000000005</v>
      </c>
      <c r="E16" s="129">
        <v>-136.86600000000001</v>
      </c>
      <c r="F16" s="122">
        <v>-95.825999999999993</v>
      </c>
      <c r="G16" s="129">
        <v>-202.751</v>
      </c>
      <c r="H16" s="122">
        <v>-91.284999999999997</v>
      </c>
      <c r="I16" s="129">
        <v>-155.69499999999999</v>
      </c>
      <c r="J16" s="122">
        <v>-89.47</v>
      </c>
      <c r="K16" s="129">
        <v>-132</v>
      </c>
      <c r="L16" s="122">
        <v>-94.594999999999999</v>
      </c>
      <c r="M16" s="160"/>
      <c r="N16" s="84">
        <f>L16/J16-1</f>
        <v>5.7281770425841039E-2</v>
      </c>
    </row>
    <row r="17" spans="2:14" ht="25" customHeight="1">
      <c r="B17" s="6" t="s">
        <v>33</v>
      </c>
      <c r="C17" s="85">
        <v>296</v>
      </c>
      <c r="D17" s="124">
        <v>186.708</v>
      </c>
      <c r="E17" s="130">
        <v>336.33600000000001</v>
      </c>
      <c r="F17" s="124">
        <v>193.37899999999999</v>
      </c>
      <c r="G17" s="130">
        <v>428.24200000000002</v>
      </c>
      <c r="H17" s="124">
        <v>246.55099999999999</v>
      </c>
      <c r="I17" s="130">
        <v>437.53199999999998</v>
      </c>
      <c r="J17" s="124">
        <v>244</v>
      </c>
      <c r="K17" s="130">
        <v>511</v>
      </c>
      <c r="L17" s="124">
        <v>249.453</v>
      </c>
      <c r="M17" s="160"/>
      <c r="N17" s="86">
        <f>L17/J17-1</f>
        <v>2.2348360655737753E-2</v>
      </c>
    </row>
    <row r="18" spans="2:14" ht="25" customHeight="1">
      <c r="B18" s="10" t="s">
        <v>34</v>
      </c>
      <c r="C18" s="81">
        <v>296</v>
      </c>
      <c r="D18" s="125">
        <v>186.69800000000001</v>
      </c>
      <c r="E18" s="125">
        <v>336.18700000000001</v>
      </c>
      <c r="F18" s="125">
        <v>193.262</v>
      </c>
      <c r="G18" s="125">
        <v>428.12099999999998</v>
      </c>
      <c r="H18" s="125">
        <v>246.511</v>
      </c>
      <c r="I18" s="125">
        <v>437.28800000000001</v>
      </c>
      <c r="J18" s="125">
        <v>244.35900000000001</v>
      </c>
      <c r="K18" s="125">
        <v>511</v>
      </c>
      <c r="L18" s="125">
        <v>249.46</v>
      </c>
      <c r="M18" s="159"/>
      <c r="N18" s="131">
        <f>L18/J18-1</f>
        <v>2.0875024042494861E-2</v>
      </c>
    </row>
    <row r="19" spans="2:14">
      <c r="B19" s="5"/>
      <c r="C19" s="80"/>
      <c r="D19" s="126"/>
      <c r="E19" s="126"/>
      <c r="F19" s="126"/>
      <c r="G19" s="126"/>
      <c r="H19" s="126"/>
      <c r="I19" s="126"/>
      <c r="J19" s="126"/>
      <c r="K19" s="126"/>
      <c r="L19" s="126"/>
      <c r="M19" s="162"/>
      <c r="N19" s="80"/>
    </row>
    <row r="20" spans="2:14" ht="25" customHeight="1">
      <c r="B20" s="8" t="s">
        <v>35</v>
      </c>
      <c r="C20" s="87">
        <v>0.69516310461192354</v>
      </c>
      <c r="D20" s="127">
        <v>0.70193341698480927</v>
      </c>
      <c r="E20" s="131">
        <v>0.69238677572424867</v>
      </c>
      <c r="F20" s="127">
        <v>0.68597259978898373</v>
      </c>
      <c r="G20" s="131">
        <v>0.68308188242185353</v>
      </c>
      <c r="H20" s="127">
        <v>0.67771102424837615</v>
      </c>
      <c r="I20" s="131">
        <v>0.70534135207998871</v>
      </c>
      <c r="J20" s="127">
        <v>0.69242562724014334</v>
      </c>
      <c r="K20" s="131">
        <v>0.68500000000000005</v>
      </c>
      <c r="L20" s="127">
        <f>-(L8+L9)/L7</f>
        <v>0.60861507423658845</v>
      </c>
      <c r="M20" s="163"/>
      <c r="N20" s="164" t="s">
        <v>66</v>
      </c>
    </row>
    <row r="21" spans="2:14">
      <c r="L21" s="165"/>
      <c r="M21" s="166"/>
    </row>
    <row r="22" spans="2:14" ht="24" customHeight="1">
      <c r="B22" s="176" t="s">
        <v>67</v>
      </c>
      <c r="C22" s="176"/>
      <c r="D22" s="176"/>
      <c r="E22" s="176"/>
      <c r="F22" s="176"/>
      <c r="G22" s="176"/>
      <c r="H22" s="176"/>
      <c r="I22" s="176"/>
      <c r="J22" s="176"/>
      <c r="K22" s="176"/>
      <c r="L22"/>
      <c r="M22"/>
    </row>
  </sheetData>
  <mergeCells count="1">
    <mergeCell ref="B22:K22"/>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topLeftCell="B7" zoomScale="80" zoomScaleNormal="80" workbookViewId="0">
      <selection activeCell="P12" sqref="P12"/>
    </sheetView>
  </sheetViews>
  <sheetFormatPr baseColWidth="10" defaultColWidth="11.453125" defaultRowHeight="12.5"/>
  <cols>
    <col min="1" max="1" width="2.7265625" style="34" customWidth="1"/>
    <col min="2" max="2" width="55.1796875" style="34" customWidth="1"/>
    <col min="3" max="3" width="12" style="34" customWidth="1"/>
    <col min="4" max="7" width="10.7265625" style="34" customWidth="1"/>
    <col min="8" max="8" width="2.81640625" style="53" customWidth="1"/>
    <col min="9" max="14" width="10.7265625" style="34" customWidth="1"/>
    <col min="15" max="15" width="17.26953125" style="34" customWidth="1"/>
    <col min="16" max="16384" width="11.453125" style="34"/>
  </cols>
  <sheetData>
    <row r="1" spans="1:14" s="5" customFormat="1" ht="19.899999999999999" customHeight="1">
      <c r="A1" s="1"/>
      <c r="B1" s="1"/>
      <c r="H1" s="54"/>
    </row>
    <row r="2" spans="1:14" s="5" customFormat="1" ht="19.899999999999999" customHeight="1">
      <c r="A2" s="1"/>
      <c r="B2" s="1"/>
      <c r="H2" s="54"/>
    </row>
    <row r="3" spans="1:14" s="5" customFormat="1" ht="19.899999999999999" customHeight="1">
      <c r="A3" s="1"/>
      <c r="B3" s="1"/>
      <c r="H3" s="54"/>
    </row>
    <row r="4" spans="1:14" s="5" customFormat="1" ht="34.9" customHeight="1">
      <c r="B4" s="28" t="s">
        <v>37</v>
      </c>
      <c r="H4" s="54"/>
    </row>
    <row r="5" spans="1:14" s="5" customFormat="1" ht="19.899999999999999" customHeight="1">
      <c r="B5" s="28"/>
      <c r="C5" s="177" t="s">
        <v>3</v>
      </c>
      <c r="D5" s="177"/>
      <c r="E5" s="177"/>
      <c r="F5" s="177"/>
      <c r="G5" s="177"/>
      <c r="H5" s="55"/>
      <c r="I5" s="177" t="s">
        <v>4</v>
      </c>
      <c r="J5" s="177"/>
      <c r="K5" s="177"/>
      <c r="L5" s="177"/>
      <c r="M5" s="177"/>
      <c r="N5" s="177"/>
    </row>
    <row r="6" spans="1:14" s="29" customFormat="1" ht="10.15" customHeight="1">
      <c r="B6" s="28"/>
      <c r="C6" s="30"/>
      <c r="D6" s="30"/>
      <c r="E6" s="30"/>
      <c r="F6" s="30"/>
      <c r="G6" s="30"/>
      <c r="H6" s="56"/>
    </row>
    <row r="7" spans="1:14" s="13" customFormat="1" ht="30" customHeight="1">
      <c r="B7" s="9" t="s">
        <v>50</v>
      </c>
      <c r="C7" s="149">
        <v>42339</v>
      </c>
      <c r="D7" s="149">
        <v>42522</v>
      </c>
      <c r="E7" s="149">
        <v>42705</v>
      </c>
      <c r="F7" s="149">
        <v>42887</v>
      </c>
      <c r="G7" s="149">
        <v>43070</v>
      </c>
      <c r="H7" s="150"/>
      <c r="I7" s="149">
        <v>43101</v>
      </c>
      <c r="J7" s="149">
        <v>43252</v>
      </c>
      <c r="K7" s="149">
        <v>43435</v>
      </c>
      <c r="L7" s="149">
        <v>43617</v>
      </c>
      <c r="M7" s="149" t="s">
        <v>64</v>
      </c>
      <c r="N7" s="149">
        <v>43983</v>
      </c>
    </row>
    <row r="8" spans="1:14" s="31" customFormat="1" ht="15" customHeight="1">
      <c r="B8" s="32"/>
      <c r="C8" s="30"/>
      <c r="D8" s="30"/>
      <c r="E8" s="30"/>
      <c r="F8" s="30"/>
      <c r="G8" s="30"/>
      <c r="H8" s="59"/>
      <c r="I8" s="30"/>
      <c r="J8" s="30"/>
      <c r="K8" s="33"/>
      <c r="L8" s="30"/>
      <c r="M8" s="33"/>
      <c r="N8" s="30"/>
    </row>
    <row r="9" spans="1:14" s="13" customFormat="1" ht="25" customHeight="1">
      <c r="B9" s="16" t="s">
        <v>6</v>
      </c>
      <c r="C9" s="40">
        <v>2113</v>
      </c>
      <c r="D9" s="49">
        <v>1827</v>
      </c>
      <c r="E9" s="40">
        <v>3617</v>
      </c>
      <c r="F9" s="49">
        <v>2938</v>
      </c>
      <c r="G9" s="43">
        <f>4182765/1000</f>
        <v>4182.7650000000003</v>
      </c>
      <c r="H9" s="60"/>
      <c r="I9" s="132">
        <v>4183</v>
      </c>
      <c r="J9" s="43">
        <v>4168</v>
      </c>
      <c r="K9" s="135">
        <v>3236.5880000000002</v>
      </c>
      <c r="L9" s="116">
        <v>6148</v>
      </c>
      <c r="M9" s="135">
        <v>10084</v>
      </c>
      <c r="N9" s="116">
        <v>14511.522999999999</v>
      </c>
    </row>
    <row r="10" spans="1:14" s="13" customFormat="1" ht="25" customHeight="1">
      <c r="B10" s="16" t="s">
        <v>7</v>
      </c>
      <c r="C10" s="40">
        <v>14689</v>
      </c>
      <c r="D10" s="49">
        <v>16659</v>
      </c>
      <c r="E10" s="40">
        <v>18370</v>
      </c>
      <c r="F10" s="49">
        <v>22580</v>
      </c>
      <c r="G10" s="43">
        <v>22982</v>
      </c>
      <c r="H10" s="60"/>
      <c r="I10" s="132">
        <v>1121</v>
      </c>
      <c r="J10" s="43">
        <v>1023</v>
      </c>
      <c r="K10" s="135">
        <v>1179.2629999999999</v>
      </c>
      <c r="L10" s="116">
        <v>1420</v>
      </c>
      <c r="M10" s="135">
        <v>1481</v>
      </c>
      <c r="N10" s="116">
        <v>1482.925</v>
      </c>
    </row>
    <row r="11" spans="1:14" s="13" customFormat="1" ht="25" customHeight="1">
      <c r="B11" s="15" t="s">
        <v>8</v>
      </c>
      <c r="C11" s="41">
        <v>814</v>
      </c>
      <c r="D11" s="50">
        <v>928</v>
      </c>
      <c r="E11" s="41">
        <v>833</v>
      </c>
      <c r="F11" s="50">
        <v>702</v>
      </c>
      <c r="G11" s="44">
        <v>685.923</v>
      </c>
      <c r="H11" s="60"/>
      <c r="I11" s="133">
        <v>686</v>
      </c>
      <c r="J11" s="44">
        <v>664</v>
      </c>
      <c r="K11" s="136">
        <v>692.56399999999996</v>
      </c>
      <c r="L11" s="117">
        <v>1053</v>
      </c>
      <c r="M11" s="136">
        <v>1082</v>
      </c>
      <c r="N11" s="117">
        <v>1111.175</v>
      </c>
    </row>
    <row r="12" spans="1:14" s="13" customFormat="1" ht="25" customHeight="1">
      <c r="B12" s="152" t="s">
        <v>24</v>
      </c>
      <c r="C12" s="40" t="s">
        <v>1</v>
      </c>
      <c r="D12" s="49" t="s">
        <v>1</v>
      </c>
      <c r="E12" s="40" t="s">
        <v>1</v>
      </c>
      <c r="F12" s="49" t="s">
        <v>1</v>
      </c>
      <c r="G12" s="43" t="s">
        <v>1</v>
      </c>
      <c r="H12" s="60"/>
      <c r="I12" s="132">
        <v>10608</v>
      </c>
      <c r="J12" s="43">
        <v>10013</v>
      </c>
      <c r="K12" s="135">
        <v>11323.695</v>
      </c>
      <c r="L12" s="116">
        <v>9742</v>
      </c>
      <c r="M12" s="135">
        <v>9655</v>
      </c>
      <c r="N12" s="116">
        <v>13038.887000000001</v>
      </c>
    </row>
    <row r="13" spans="1:14" s="13" customFormat="1" ht="25" customHeight="1">
      <c r="B13" s="15" t="s">
        <v>53</v>
      </c>
      <c r="C13" s="41">
        <v>36268</v>
      </c>
      <c r="D13" s="50">
        <v>39823</v>
      </c>
      <c r="E13" s="41">
        <v>38973</v>
      </c>
      <c r="F13" s="50">
        <v>38996</v>
      </c>
      <c r="G13" s="44">
        <v>38031</v>
      </c>
      <c r="H13" s="60"/>
      <c r="I13" s="133" t="s">
        <v>1</v>
      </c>
      <c r="J13" s="44" t="s">
        <v>1</v>
      </c>
      <c r="K13" s="136" t="s">
        <v>1</v>
      </c>
      <c r="L13" s="117" t="s">
        <v>1</v>
      </c>
      <c r="M13" s="136" t="s">
        <v>1</v>
      </c>
      <c r="N13" s="117">
        <v>0</v>
      </c>
    </row>
    <row r="14" spans="1:14" s="13" customFormat="1" ht="25" customHeight="1">
      <c r="B14" s="16" t="s">
        <v>9</v>
      </c>
      <c r="C14" s="40" t="s">
        <v>1</v>
      </c>
      <c r="D14" s="49" t="s">
        <v>1</v>
      </c>
      <c r="E14" s="40" t="s">
        <v>1</v>
      </c>
      <c r="F14" s="49" t="s">
        <v>1</v>
      </c>
      <c r="G14" s="43" t="s">
        <v>1</v>
      </c>
      <c r="H14" s="60"/>
      <c r="I14" s="132">
        <v>158</v>
      </c>
      <c r="J14" s="43">
        <v>149</v>
      </c>
      <c r="K14" s="135">
        <v>163.94900000000001</v>
      </c>
      <c r="L14" s="116">
        <v>440</v>
      </c>
      <c r="M14" s="135">
        <v>635</v>
      </c>
      <c r="N14" s="116">
        <v>662.01599999999996</v>
      </c>
    </row>
    <row r="15" spans="1:14" s="13" customFormat="1" ht="25" customHeight="1">
      <c r="B15" s="17" t="s">
        <v>11</v>
      </c>
      <c r="C15" s="41">
        <v>7040</v>
      </c>
      <c r="D15" s="50">
        <v>8547</v>
      </c>
      <c r="E15" s="41">
        <v>6944</v>
      </c>
      <c r="F15" s="50">
        <v>7346</v>
      </c>
      <c r="G15" s="44">
        <v>7259</v>
      </c>
      <c r="H15" s="60"/>
      <c r="I15" s="133">
        <v>7600</v>
      </c>
      <c r="J15" s="44">
        <v>8379</v>
      </c>
      <c r="K15" s="136">
        <v>8986.8330000000005</v>
      </c>
      <c r="L15" s="116">
        <v>9721</v>
      </c>
      <c r="M15" s="136">
        <v>9785</v>
      </c>
      <c r="N15" s="116">
        <v>11755.823</v>
      </c>
    </row>
    <row r="16" spans="1:14" s="13" customFormat="1" ht="25" customHeight="1">
      <c r="B16" s="16" t="s">
        <v>10</v>
      </c>
      <c r="C16" s="40">
        <v>44368</v>
      </c>
      <c r="D16" s="49">
        <v>46005</v>
      </c>
      <c r="E16" s="40">
        <v>46656</v>
      </c>
      <c r="F16" s="49">
        <v>48175</v>
      </c>
      <c r="G16" s="43">
        <v>50483</v>
      </c>
      <c r="H16" s="60"/>
      <c r="I16" s="132">
        <v>50136</v>
      </c>
      <c r="J16" s="43">
        <v>52825</v>
      </c>
      <c r="K16" s="135">
        <v>55574.536</v>
      </c>
      <c r="L16" s="70">
        <v>59053</v>
      </c>
      <c r="M16" s="135">
        <v>62445</v>
      </c>
      <c r="N16" s="70">
        <v>64502.065000000002</v>
      </c>
    </row>
    <row r="17" spans="2:14" s="13" customFormat="1" ht="25" customHeight="1">
      <c r="B17" s="72" t="s">
        <v>13</v>
      </c>
      <c r="C17" s="70">
        <v>327</v>
      </c>
      <c r="D17" s="71">
        <v>449</v>
      </c>
      <c r="E17" s="70">
        <v>363</v>
      </c>
      <c r="F17" s="71">
        <v>22</v>
      </c>
      <c r="G17" s="74">
        <v>265</v>
      </c>
      <c r="H17" s="60"/>
      <c r="I17" s="132">
        <v>265</v>
      </c>
      <c r="J17" s="74">
        <v>262</v>
      </c>
      <c r="K17" s="137">
        <v>299</v>
      </c>
      <c r="L17" s="118">
        <v>774</v>
      </c>
      <c r="M17" s="137">
        <v>791</v>
      </c>
      <c r="N17" s="118">
        <v>928.26300000000003</v>
      </c>
    </row>
    <row r="18" spans="2:14" s="13" customFormat="1" ht="25" customHeight="1">
      <c r="B18" s="51" t="s">
        <v>12</v>
      </c>
      <c r="C18" s="40">
        <v>152</v>
      </c>
      <c r="D18" s="64">
        <v>142</v>
      </c>
      <c r="E18" s="69">
        <v>117</v>
      </c>
      <c r="F18" s="64">
        <v>106</v>
      </c>
      <c r="G18" s="43">
        <v>101</v>
      </c>
      <c r="H18" s="60"/>
      <c r="I18" s="132" t="s">
        <v>1</v>
      </c>
      <c r="J18" s="43" t="s">
        <v>1</v>
      </c>
      <c r="K18" s="135" t="s">
        <v>1</v>
      </c>
      <c r="L18" s="116" t="s">
        <v>1</v>
      </c>
      <c r="M18" s="135" t="s">
        <v>1</v>
      </c>
      <c r="N18" s="116">
        <v>0</v>
      </c>
    </row>
    <row r="19" spans="2:14" s="13" customFormat="1" ht="25" customHeight="1">
      <c r="B19" s="72" t="s">
        <v>14</v>
      </c>
      <c r="C19" s="70" t="s">
        <v>1</v>
      </c>
      <c r="D19" s="49" t="s">
        <v>1</v>
      </c>
      <c r="E19" s="40" t="s">
        <v>1</v>
      </c>
      <c r="F19" s="49" t="s">
        <v>1</v>
      </c>
      <c r="G19" s="74" t="s">
        <v>1</v>
      </c>
      <c r="H19" s="60"/>
      <c r="I19" s="134">
        <v>50600</v>
      </c>
      <c r="J19" s="74">
        <v>52396</v>
      </c>
      <c r="K19" s="137">
        <v>50190</v>
      </c>
      <c r="L19" s="118">
        <v>55947</v>
      </c>
      <c r="M19" s="137">
        <v>58172</v>
      </c>
      <c r="N19" s="118">
        <v>53372.12</v>
      </c>
    </row>
    <row r="20" spans="2:14" s="13" customFormat="1" ht="25" customHeight="1">
      <c r="B20" s="153" t="s">
        <v>54</v>
      </c>
      <c r="C20" s="70">
        <v>2740</v>
      </c>
      <c r="D20" s="71">
        <v>3007</v>
      </c>
      <c r="E20" s="70">
        <v>2783</v>
      </c>
      <c r="F20" s="71">
        <v>2452</v>
      </c>
      <c r="G20" s="74">
        <v>2625</v>
      </c>
      <c r="H20" s="105"/>
      <c r="I20" s="134">
        <v>1569</v>
      </c>
      <c r="J20" s="74">
        <v>1601</v>
      </c>
      <c r="K20" s="137">
        <v>1887</v>
      </c>
      <c r="L20" s="118">
        <v>1643</v>
      </c>
      <c r="M20" s="137">
        <v>1500</v>
      </c>
      <c r="N20" s="118">
        <f>137.013+160.674+1339.464+92.982+156.797</f>
        <v>1886.9299999999998</v>
      </c>
    </row>
    <row r="21" spans="2:14" s="13" customFormat="1" ht="25" customHeight="1">
      <c r="B21" s="153" t="s">
        <v>55</v>
      </c>
      <c r="C21" s="70">
        <v>1153</v>
      </c>
      <c r="D21" s="71">
        <v>1223</v>
      </c>
      <c r="E21" s="70">
        <v>1196</v>
      </c>
      <c r="F21" s="71">
        <v>1207</v>
      </c>
      <c r="G21" s="74">
        <v>1196</v>
      </c>
      <c r="H21" s="60"/>
      <c r="I21" s="134">
        <v>850</v>
      </c>
      <c r="J21" s="74">
        <v>849</v>
      </c>
      <c r="K21" s="137">
        <v>848</v>
      </c>
      <c r="L21" s="118">
        <v>932</v>
      </c>
      <c r="M21" s="137">
        <v>945</v>
      </c>
      <c r="N21" s="118">
        <f>131.686+330.07+458.689</f>
        <v>920.44499999999994</v>
      </c>
    </row>
    <row r="22" spans="2:14" s="13" customFormat="1" ht="25" customHeight="1">
      <c r="B22" s="17" t="s">
        <v>15</v>
      </c>
      <c r="C22" s="41">
        <v>449</v>
      </c>
      <c r="D22" s="50">
        <v>542</v>
      </c>
      <c r="E22" s="41">
        <v>542.24599999999998</v>
      </c>
      <c r="F22" s="50">
        <v>542</v>
      </c>
      <c r="G22" s="44">
        <v>572.68399999999997</v>
      </c>
      <c r="H22" s="60"/>
      <c r="I22" s="133">
        <v>573</v>
      </c>
      <c r="J22" s="44">
        <v>571</v>
      </c>
      <c r="K22" s="136">
        <v>538.46100000000001</v>
      </c>
      <c r="L22" s="117">
        <v>538</v>
      </c>
      <c r="M22" s="136">
        <v>567</v>
      </c>
      <c r="N22" s="117">
        <v>566.77599999999995</v>
      </c>
    </row>
    <row r="23" spans="2:14" s="13" customFormat="1" ht="25" customHeight="1">
      <c r="B23" s="46" t="s">
        <v>5</v>
      </c>
      <c r="C23" s="42">
        <f>110111.801</f>
        <v>110111.80100000001</v>
      </c>
      <c r="D23" s="42">
        <v>119152.399</v>
      </c>
      <c r="E23" s="42">
        <v>120392.92600000001</v>
      </c>
      <c r="F23" s="42">
        <v>125065.912</v>
      </c>
      <c r="G23" s="45">
        <v>128384.77899999999</v>
      </c>
      <c r="H23" s="61"/>
      <c r="I23" s="119">
        <v>128346.56</v>
      </c>
      <c r="J23" s="45">
        <v>132900</v>
      </c>
      <c r="K23" s="47">
        <v>134920.302</v>
      </c>
      <c r="L23" s="119">
        <v>147409.266</v>
      </c>
      <c r="M23" s="47">
        <v>157142</v>
      </c>
      <c r="N23" s="119">
        <v>164738.948</v>
      </c>
    </row>
    <row r="24" spans="2:14" s="37" customFormat="1" ht="19.899999999999999" customHeight="1">
      <c r="B24" s="38"/>
      <c r="C24" s="39"/>
      <c r="D24" s="39"/>
      <c r="E24" s="39"/>
      <c r="F24" s="39"/>
      <c r="G24" s="39"/>
      <c r="H24" s="62"/>
      <c r="I24" s="39"/>
      <c r="J24" s="39"/>
      <c r="K24" s="39"/>
      <c r="L24" s="39"/>
      <c r="M24" s="39"/>
    </row>
    <row r="25" spans="2:14" s="13" customFormat="1" ht="30" customHeight="1">
      <c r="B25" s="9" t="s">
        <v>51</v>
      </c>
      <c r="C25" s="149">
        <v>42339</v>
      </c>
      <c r="D25" s="149">
        <v>42522</v>
      </c>
      <c r="E25" s="149">
        <v>42705</v>
      </c>
      <c r="F25" s="149">
        <v>42887</v>
      </c>
      <c r="G25" s="149">
        <v>43070</v>
      </c>
      <c r="H25" s="151"/>
      <c r="I25" s="149">
        <v>43101</v>
      </c>
      <c r="J25" s="149">
        <v>43252</v>
      </c>
      <c r="K25" s="149">
        <v>43435</v>
      </c>
      <c r="L25" s="149">
        <v>43617</v>
      </c>
      <c r="M25" s="149" t="s">
        <v>64</v>
      </c>
      <c r="N25" s="149">
        <v>43983</v>
      </c>
    </row>
    <row r="26" spans="2:14" s="52" customFormat="1" ht="15" customHeight="1">
      <c r="B26" s="67"/>
      <c r="C26" s="68"/>
      <c r="D26" s="68"/>
      <c r="E26" s="68"/>
      <c r="F26" s="68"/>
      <c r="G26" s="68"/>
      <c r="H26" s="63"/>
      <c r="I26" s="68"/>
      <c r="J26" s="68"/>
      <c r="K26" s="68"/>
      <c r="L26" s="68"/>
      <c r="M26" s="68"/>
    </row>
    <row r="27" spans="2:14" s="13" customFormat="1" ht="25" customHeight="1">
      <c r="B27" s="48" t="s">
        <v>16</v>
      </c>
      <c r="C27" s="40">
        <v>570</v>
      </c>
      <c r="D27" s="49">
        <v>774</v>
      </c>
      <c r="E27" s="40">
        <v>615</v>
      </c>
      <c r="F27" s="49">
        <v>514</v>
      </c>
      <c r="G27" s="40">
        <v>610</v>
      </c>
      <c r="H27" s="64"/>
      <c r="I27" s="132">
        <v>559</v>
      </c>
      <c r="J27" s="43">
        <v>560</v>
      </c>
      <c r="K27" s="57">
        <v>811</v>
      </c>
      <c r="L27" s="116">
        <v>1007</v>
      </c>
      <c r="M27" s="57">
        <v>1173</v>
      </c>
      <c r="N27" s="116">
        <v>1185.1410000000001</v>
      </c>
    </row>
    <row r="28" spans="2:14" s="13" customFormat="1" ht="25" customHeight="1">
      <c r="B28" s="16" t="s">
        <v>8</v>
      </c>
      <c r="C28" s="40">
        <v>504</v>
      </c>
      <c r="D28" s="49">
        <v>649</v>
      </c>
      <c r="E28" s="40">
        <v>512</v>
      </c>
      <c r="F28" s="49">
        <v>428</v>
      </c>
      <c r="G28" s="40">
        <v>399</v>
      </c>
      <c r="H28" s="64"/>
      <c r="I28" s="132">
        <v>399</v>
      </c>
      <c r="J28" s="43">
        <v>393</v>
      </c>
      <c r="K28" s="57">
        <v>428</v>
      </c>
      <c r="L28" s="116">
        <v>972</v>
      </c>
      <c r="M28" s="57">
        <v>1044</v>
      </c>
      <c r="N28" s="116">
        <v>1185.7280000000001</v>
      </c>
    </row>
    <row r="29" spans="2:14" s="13" customFormat="1" ht="25" customHeight="1">
      <c r="B29" s="36" t="s">
        <v>17</v>
      </c>
      <c r="C29" s="70">
        <v>13780</v>
      </c>
      <c r="D29" s="71">
        <v>13635</v>
      </c>
      <c r="E29" s="70">
        <v>12870</v>
      </c>
      <c r="F29" s="71">
        <v>10401</v>
      </c>
      <c r="G29" s="70">
        <v>10788</v>
      </c>
      <c r="H29" s="64"/>
      <c r="I29" s="134">
        <v>10738</v>
      </c>
      <c r="J29" s="74">
        <v>11283</v>
      </c>
      <c r="K29" s="73">
        <v>12771</v>
      </c>
      <c r="L29" s="118">
        <v>14357</v>
      </c>
      <c r="M29" s="73">
        <v>16534</v>
      </c>
      <c r="N29" s="118">
        <v>19129.003000000001</v>
      </c>
    </row>
    <row r="30" spans="2:14" s="13" customFormat="1" ht="25" customHeight="1">
      <c r="B30" s="16" t="s">
        <v>18</v>
      </c>
      <c r="C30" s="40">
        <v>6456</v>
      </c>
      <c r="D30" s="49">
        <v>6822</v>
      </c>
      <c r="E30" s="40">
        <v>7087</v>
      </c>
      <c r="F30" s="49">
        <v>9645</v>
      </c>
      <c r="G30" s="40">
        <v>9815</v>
      </c>
      <c r="H30" s="64"/>
      <c r="I30" s="132">
        <v>7999</v>
      </c>
      <c r="J30" s="43">
        <v>7255</v>
      </c>
      <c r="K30" s="57">
        <v>7117</v>
      </c>
      <c r="L30" s="116">
        <v>7962</v>
      </c>
      <c r="M30" s="57">
        <v>7768</v>
      </c>
      <c r="N30" s="116">
        <v>13602.485000000001</v>
      </c>
    </row>
    <row r="31" spans="2:14" s="13" customFormat="1" ht="25" customHeight="1">
      <c r="B31" s="15" t="s">
        <v>56</v>
      </c>
      <c r="C31" s="41">
        <v>41451</v>
      </c>
      <c r="D31" s="50">
        <v>46408</v>
      </c>
      <c r="E31" s="41">
        <v>47173</v>
      </c>
      <c r="F31" s="50">
        <v>48185</v>
      </c>
      <c r="G31" s="41">
        <v>49436</v>
      </c>
      <c r="H31" s="64"/>
      <c r="I31" s="133">
        <v>49380</v>
      </c>
      <c r="J31" s="44">
        <v>51068</v>
      </c>
      <c r="K31" s="58">
        <v>54555</v>
      </c>
      <c r="L31" s="117">
        <v>56698</v>
      </c>
      <c r="M31" s="58">
        <v>61700</v>
      </c>
      <c r="N31" s="117">
        <v>64996.430999999997</v>
      </c>
    </row>
    <row r="32" spans="2:14" s="13" customFormat="1" ht="25" customHeight="1">
      <c r="B32" s="16" t="s">
        <v>19</v>
      </c>
      <c r="C32" s="40">
        <v>37214</v>
      </c>
      <c r="D32" s="49">
        <v>38793</v>
      </c>
      <c r="E32" s="40">
        <v>39782</v>
      </c>
      <c r="F32" s="49">
        <v>41167</v>
      </c>
      <c r="G32" s="40">
        <v>42808</v>
      </c>
      <c r="H32" s="64"/>
      <c r="I32" s="132">
        <v>48247</v>
      </c>
      <c r="J32" s="43">
        <v>50254</v>
      </c>
      <c r="K32" s="57">
        <v>48033</v>
      </c>
      <c r="L32" s="116">
        <v>53528</v>
      </c>
      <c r="M32" s="57">
        <v>55708</v>
      </c>
      <c r="N32" s="116">
        <v>50922.137999999999</v>
      </c>
    </row>
    <row r="33" spans="2:14" s="13" customFormat="1" ht="25" customHeight="1">
      <c r="B33" s="17" t="s">
        <v>0</v>
      </c>
      <c r="C33" s="40">
        <v>366</v>
      </c>
      <c r="D33" s="49">
        <v>379</v>
      </c>
      <c r="E33" s="40">
        <v>397</v>
      </c>
      <c r="F33" s="49">
        <v>395</v>
      </c>
      <c r="G33" s="40">
        <v>395</v>
      </c>
      <c r="H33" s="64"/>
      <c r="I33" s="132">
        <v>413</v>
      </c>
      <c r="J33" s="40">
        <v>394</v>
      </c>
      <c r="K33" s="57">
        <v>424</v>
      </c>
      <c r="L33" s="116">
        <v>437</v>
      </c>
      <c r="M33" s="57">
        <v>531</v>
      </c>
      <c r="N33" s="116">
        <v>422.41500000000002</v>
      </c>
    </row>
    <row r="34" spans="2:14" s="13" customFormat="1" ht="25" customHeight="1">
      <c r="B34" s="51" t="s">
        <v>20</v>
      </c>
      <c r="C34" s="41">
        <v>382</v>
      </c>
      <c r="D34" s="50">
        <v>896</v>
      </c>
      <c r="E34" s="41">
        <v>890</v>
      </c>
      <c r="F34" s="50">
        <v>1390</v>
      </c>
      <c r="G34" s="41">
        <v>1893</v>
      </c>
      <c r="H34" s="64"/>
      <c r="I34" s="133">
        <v>1892</v>
      </c>
      <c r="J34" s="44">
        <v>2402</v>
      </c>
      <c r="K34" s="58">
        <v>1667</v>
      </c>
      <c r="L34" s="117">
        <v>2508</v>
      </c>
      <c r="M34" s="58">
        <v>2498</v>
      </c>
      <c r="N34" s="117">
        <v>2518.8440000000001</v>
      </c>
    </row>
    <row r="35" spans="2:14" s="13" customFormat="1" ht="25" customHeight="1">
      <c r="B35" s="16" t="s">
        <v>21</v>
      </c>
      <c r="C35" s="40">
        <v>3612</v>
      </c>
      <c r="D35" s="49">
        <v>4819</v>
      </c>
      <c r="E35" s="40">
        <v>4994</v>
      </c>
      <c r="F35" s="49">
        <v>6575</v>
      </c>
      <c r="G35" s="40">
        <v>5790</v>
      </c>
      <c r="H35" s="64"/>
      <c r="I35" s="132">
        <v>2334</v>
      </c>
      <c r="J35" s="43">
        <v>2637</v>
      </c>
      <c r="K35" s="57">
        <v>2407</v>
      </c>
      <c r="L35" s="116">
        <v>2880</v>
      </c>
      <c r="M35" s="57">
        <v>2834</v>
      </c>
      <c r="N35" s="116">
        <f>223.797+149.638+151.449+2664.617+92.052</f>
        <v>3281.5530000000003</v>
      </c>
    </row>
    <row r="36" spans="2:14" s="13" customFormat="1" ht="25" customHeight="1">
      <c r="B36" s="106" t="s">
        <v>22</v>
      </c>
      <c r="C36" s="76">
        <v>5774</v>
      </c>
      <c r="D36" s="77">
        <v>5975</v>
      </c>
      <c r="E36" s="76">
        <v>6070</v>
      </c>
      <c r="F36" s="77">
        <v>6365</v>
      </c>
      <c r="G36" s="76">
        <v>6449</v>
      </c>
      <c r="H36" s="65"/>
      <c r="I36" s="140">
        <v>6383</v>
      </c>
      <c r="J36" s="78">
        <v>6650</v>
      </c>
      <c r="K36" s="142">
        <v>6704</v>
      </c>
      <c r="L36" s="120">
        <v>7057</v>
      </c>
      <c r="M36" s="142">
        <v>7348</v>
      </c>
      <c r="N36" s="120">
        <v>7491.991</v>
      </c>
    </row>
    <row r="37" spans="2:14" s="13" customFormat="1" ht="25" customHeight="1">
      <c r="B37" s="107" t="s">
        <v>23</v>
      </c>
      <c r="C37" s="138">
        <v>3</v>
      </c>
      <c r="D37" s="139">
        <v>3</v>
      </c>
      <c r="E37" s="138">
        <v>3</v>
      </c>
      <c r="F37" s="139">
        <v>3</v>
      </c>
      <c r="G37" s="138">
        <v>3</v>
      </c>
      <c r="H37" s="108"/>
      <c r="I37" s="141">
        <v>3</v>
      </c>
      <c r="J37" s="138">
        <v>3</v>
      </c>
      <c r="K37" s="139">
        <v>3</v>
      </c>
      <c r="L37" s="117">
        <v>3</v>
      </c>
      <c r="M37" s="139">
        <v>3</v>
      </c>
      <c r="N37" s="117">
        <v>3.2189999999999999</v>
      </c>
    </row>
    <row r="38" spans="2:14" s="13" customFormat="1" ht="25" customHeight="1">
      <c r="B38" s="46" t="s">
        <v>5</v>
      </c>
      <c r="C38" s="42">
        <f>110111.801</f>
        <v>110111.80100000001</v>
      </c>
      <c r="D38" s="42">
        <v>119152.399</v>
      </c>
      <c r="E38" s="42">
        <v>120392.92600000001</v>
      </c>
      <c r="F38" s="42">
        <v>125065.912</v>
      </c>
      <c r="G38" s="45">
        <v>128384.77899999999</v>
      </c>
      <c r="H38" s="61"/>
      <c r="I38" s="119">
        <v>128346.56</v>
      </c>
      <c r="J38" s="45">
        <v>132900</v>
      </c>
      <c r="K38" s="47">
        <v>134920.302</v>
      </c>
      <c r="L38" s="119">
        <v>147409.266</v>
      </c>
      <c r="M38" s="47">
        <v>157142</v>
      </c>
      <c r="N38" s="119">
        <v>164738.948</v>
      </c>
    </row>
    <row r="39" spans="2:14" s="37" customFormat="1" ht="19.899999999999999" customHeight="1">
      <c r="B39" s="103"/>
      <c r="C39" s="104"/>
      <c r="D39" s="104"/>
      <c r="E39" s="104"/>
      <c r="F39" s="104"/>
      <c r="G39" s="104"/>
      <c r="H39" s="62"/>
      <c r="I39" s="104"/>
      <c r="J39" s="104"/>
      <c r="K39" s="104"/>
      <c r="L39" s="104"/>
      <c r="M39" s="104"/>
    </row>
    <row r="40" spans="2:14">
      <c r="H40" s="66"/>
    </row>
    <row r="41" spans="2:14">
      <c r="H41" s="66"/>
    </row>
    <row r="42" spans="2:14">
      <c r="H42" s="66"/>
    </row>
    <row r="43" spans="2:14">
      <c r="H43" s="66"/>
    </row>
    <row r="47" spans="2:14">
      <c r="E47" s="35"/>
    </row>
    <row r="48" spans="2:14">
      <c r="E48" s="35"/>
    </row>
    <row r="49" spans="5:5">
      <c r="E49" s="14"/>
    </row>
    <row r="50" spans="5:5">
      <c r="E50" s="35"/>
    </row>
    <row r="51" spans="5:5">
      <c r="E51" s="35"/>
    </row>
    <row r="52" spans="5:5">
      <c r="E52" s="35"/>
    </row>
  </sheetData>
  <mergeCells count="2">
    <mergeCell ref="C5:G5"/>
    <mergeCell ref="I5:N5"/>
  </mergeCells>
  <printOptions horizontalCentered="1" verticalCentered="1"/>
  <pageMargins left="0.23622047244094491" right="0.23622047244094491" top="0.35433070866141736" bottom="0.35433070866141736" header="0.31496062992125984" footer="0.31496062992125984"/>
  <pageSetup paperSize="9" scale="5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2"/>
  <sheetViews>
    <sheetView showGridLines="0" zoomScale="80" zoomScaleNormal="80" workbookViewId="0">
      <selection activeCell="L6" sqref="L6"/>
    </sheetView>
  </sheetViews>
  <sheetFormatPr baseColWidth="10" defaultColWidth="12.54296875" defaultRowHeight="12.75" customHeight="1" zeroHeight="1"/>
  <cols>
    <col min="1" max="1" width="2.7265625" style="5" customWidth="1"/>
    <col min="2" max="2" width="51.1796875" style="5" customWidth="1"/>
    <col min="3" max="11" width="8.7265625" style="5" customWidth="1"/>
    <col min="12" max="21" width="11.81640625" style="5" customWidth="1"/>
    <col min="22" max="16384" width="12.54296875" style="5"/>
  </cols>
  <sheetData>
    <row r="1" spans="1:12" ht="19.899999999999999" customHeight="1">
      <c r="A1" s="1"/>
      <c r="B1" s="1"/>
      <c r="C1" s="1"/>
    </row>
    <row r="2" spans="1:12" ht="19.899999999999999" customHeight="1">
      <c r="A2" s="1"/>
      <c r="B2" s="1"/>
      <c r="C2" s="1"/>
    </row>
    <row r="3" spans="1:12" ht="19.899999999999999" customHeight="1">
      <c r="A3" s="1"/>
      <c r="B3" s="1"/>
      <c r="C3" s="1"/>
    </row>
    <row r="4" spans="1:12" ht="35.15" customHeight="1">
      <c r="B4" s="178" t="s">
        <v>57</v>
      </c>
      <c r="C4" s="178"/>
      <c r="D4" s="179"/>
    </row>
    <row r="5" spans="1:12" ht="30" customHeight="1">
      <c r="B5" s="9" t="s">
        <v>49</v>
      </c>
      <c r="C5" s="149">
        <v>42339</v>
      </c>
      <c r="D5" s="149">
        <v>42522</v>
      </c>
      <c r="E5" s="149">
        <v>42705</v>
      </c>
      <c r="F5" s="149">
        <v>42887</v>
      </c>
      <c r="G5" s="149">
        <v>43070</v>
      </c>
      <c r="H5" s="149">
        <v>43252</v>
      </c>
      <c r="I5" s="149">
        <v>43435</v>
      </c>
      <c r="J5" s="149">
        <v>43617</v>
      </c>
      <c r="K5" s="149" t="s">
        <v>64</v>
      </c>
      <c r="L5" s="149">
        <v>43983</v>
      </c>
    </row>
    <row r="6" spans="1:12" s="29" customFormat="1" ht="15" customHeight="1">
      <c r="A6" s="111"/>
      <c r="B6" s="112"/>
      <c r="C6" s="113"/>
      <c r="D6" s="113"/>
      <c r="E6" s="113"/>
      <c r="F6" s="113"/>
      <c r="G6" s="113"/>
      <c r="H6" s="113"/>
      <c r="I6" s="113"/>
      <c r="J6" s="113"/>
      <c r="K6" s="113"/>
      <c r="L6" s="113"/>
    </row>
    <row r="7" spans="1:12" ht="25" customHeight="1">
      <c r="B7" s="95" t="s">
        <v>38</v>
      </c>
      <c r="C7" s="96"/>
      <c r="D7" s="97"/>
      <c r="E7" s="97"/>
      <c r="F7" s="97"/>
      <c r="G7" s="97"/>
      <c r="H7" s="97"/>
      <c r="I7" s="97"/>
      <c r="J7" s="97"/>
      <c r="K7" s="97"/>
      <c r="L7" s="97"/>
    </row>
    <row r="8" spans="1:12" ht="25" customHeight="1">
      <c r="B8" s="19" t="s">
        <v>46</v>
      </c>
      <c r="C8" s="143">
        <v>4689</v>
      </c>
      <c r="D8" s="20">
        <v>4797</v>
      </c>
      <c r="E8" s="143">
        <v>4850</v>
      </c>
      <c r="F8" s="20">
        <v>5209</v>
      </c>
      <c r="G8" s="143">
        <v>5294</v>
      </c>
      <c r="H8" s="20">
        <v>5636</v>
      </c>
      <c r="I8" s="143">
        <v>5639</v>
      </c>
      <c r="J8" s="21">
        <f>J9+34</f>
        <v>6022</v>
      </c>
      <c r="K8" s="143">
        <v>6199</v>
      </c>
      <c r="L8" s="21">
        <v>6460</v>
      </c>
    </row>
    <row r="9" spans="1:12" ht="25" customHeight="1">
      <c r="B9" s="22" t="s">
        <v>45</v>
      </c>
      <c r="C9" s="144">
        <v>4689</v>
      </c>
      <c r="D9" s="23">
        <v>4796</v>
      </c>
      <c r="E9" s="144">
        <v>4850</v>
      </c>
      <c r="F9" s="23">
        <v>5196</v>
      </c>
      <c r="G9" s="144">
        <f>G8</f>
        <v>5294</v>
      </c>
      <c r="H9" s="23">
        <v>5590</v>
      </c>
      <c r="I9" s="144">
        <v>5594</v>
      </c>
      <c r="J9" s="24">
        <v>5988</v>
      </c>
      <c r="K9" s="144">
        <v>6164</v>
      </c>
      <c r="L9" s="24">
        <v>6437</v>
      </c>
    </row>
    <row r="10" spans="1:12" ht="25" customHeight="1">
      <c r="B10" s="22" t="s">
        <v>58</v>
      </c>
      <c r="C10" s="144">
        <v>80</v>
      </c>
      <c r="D10" s="23">
        <v>508</v>
      </c>
      <c r="E10" s="144">
        <v>401</v>
      </c>
      <c r="F10" s="23">
        <v>835</v>
      </c>
      <c r="G10" s="144">
        <v>845</v>
      </c>
      <c r="H10" s="23">
        <v>694</v>
      </c>
      <c r="I10" s="144">
        <v>688</v>
      </c>
      <c r="J10" s="24">
        <v>1506</v>
      </c>
      <c r="K10" s="144">
        <v>1852</v>
      </c>
      <c r="L10" s="24">
        <v>1865</v>
      </c>
    </row>
    <row r="11" spans="1:12" ht="25" customHeight="1">
      <c r="B11" s="22" t="s">
        <v>47</v>
      </c>
      <c r="C11" s="144">
        <v>4769</v>
      </c>
      <c r="D11" s="23">
        <v>5304</v>
      </c>
      <c r="E11" s="144">
        <v>5251</v>
      </c>
      <c r="F11" s="23">
        <v>6043</v>
      </c>
      <c r="G11" s="144">
        <v>6139</v>
      </c>
      <c r="H11" s="23">
        <v>6330</v>
      </c>
      <c r="I11" s="144">
        <v>6327</v>
      </c>
      <c r="J11" s="24">
        <v>7528</v>
      </c>
      <c r="K11" s="144">
        <v>8051</v>
      </c>
      <c r="L11" s="24">
        <f>L8+L10</f>
        <v>8325</v>
      </c>
    </row>
    <row r="12" spans="1:12" ht="25" customHeight="1">
      <c r="B12" s="79" t="s">
        <v>48</v>
      </c>
      <c r="C12" s="145">
        <v>29606.653999999999</v>
      </c>
      <c r="D12" s="101">
        <v>31390.111170339998</v>
      </c>
      <c r="E12" s="145">
        <v>31739.566999999999</v>
      </c>
      <c r="F12" s="101">
        <v>30831.937027880002</v>
      </c>
      <c r="G12" s="145">
        <v>28585.634999999998</v>
      </c>
      <c r="H12" s="101">
        <v>30465.85563473</v>
      </c>
      <c r="I12" s="145">
        <v>32019.694</v>
      </c>
      <c r="J12" s="102">
        <v>34131</v>
      </c>
      <c r="K12" s="145">
        <v>37614</v>
      </c>
      <c r="L12" s="102">
        <v>38383</v>
      </c>
    </row>
    <row r="13" spans="1:12" s="29" customFormat="1" ht="15" customHeight="1">
      <c r="B13" s="89"/>
      <c r="C13" s="90"/>
      <c r="D13" s="114"/>
      <c r="E13" s="90"/>
      <c r="F13" s="115"/>
      <c r="G13" s="90"/>
      <c r="H13" s="90"/>
      <c r="I13" s="90"/>
      <c r="J13" s="90"/>
      <c r="K13" s="90"/>
      <c r="L13" s="90"/>
    </row>
    <row r="14" spans="1:12" ht="25" customHeight="1">
      <c r="B14" s="95" t="s">
        <v>44</v>
      </c>
      <c r="C14" s="98"/>
      <c r="D14" s="99"/>
      <c r="E14" s="100"/>
      <c r="F14" s="99"/>
      <c r="G14" s="100"/>
      <c r="H14" s="99"/>
      <c r="I14" s="100"/>
      <c r="J14" s="100"/>
      <c r="K14" s="100"/>
      <c r="L14" s="100"/>
    </row>
    <row r="15" spans="1:12" ht="25" customHeight="1">
      <c r="B15" s="22" t="s">
        <v>39</v>
      </c>
      <c r="C15" s="146">
        <f t="shared" ref="C15:K15" si="0">C9/C12</f>
        <v>0.15837655953962243</v>
      </c>
      <c r="D15" s="26">
        <f t="shared" si="0"/>
        <v>0.15278697083849968</v>
      </c>
      <c r="E15" s="146">
        <f t="shared" si="0"/>
        <v>0.1528061173613364</v>
      </c>
      <c r="F15" s="26">
        <f t="shared" si="0"/>
        <v>0.16852655074189726</v>
      </c>
      <c r="G15" s="146">
        <f t="shared" si="0"/>
        <v>0.18519791496673069</v>
      </c>
      <c r="H15" s="26">
        <f t="shared" si="0"/>
        <v>0.18348409665631046</v>
      </c>
      <c r="I15" s="146">
        <f t="shared" si="0"/>
        <v>0.17470498000386886</v>
      </c>
      <c r="J15" s="26">
        <f t="shared" si="0"/>
        <v>0.17544168058363366</v>
      </c>
      <c r="K15" s="146">
        <f t="shared" si="0"/>
        <v>0.16387515286861276</v>
      </c>
      <c r="L15" s="26">
        <f>L9/L12</f>
        <v>0.16770445249198865</v>
      </c>
    </row>
    <row r="16" spans="1:12" ht="25" customHeight="1">
      <c r="B16" s="22" t="s">
        <v>40</v>
      </c>
      <c r="C16" s="146">
        <f t="shared" ref="C16:K16" si="1">C8/C12</f>
        <v>0.15837655953962243</v>
      </c>
      <c r="D16" s="26">
        <f t="shared" si="1"/>
        <v>0.15281882800506316</v>
      </c>
      <c r="E16" s="146">
        <f t="shared" si="1"/>
        <v>0.1528061173613364</v>
      </c>
      <c r="F16" s="26">
        <f t="shared" si="1"/>
        <v>0.16894819145776421</v>
      </c>
      <c r="G16" s="146">
        <f t="shared" si="1"/>
        <v>0.18519791496673069</v>
      </c>
      <c r="H16" s="26">
        <f t="shared" si="1"/>
        <v>0.18499398367709585</v>
      </c>
      <c r="I16" s="146">
        <f t="shared" si="1"/>
        <v>0.1761103650771928</v>
      </c>
      <c r="J16" s="26">
        <f t="shared" si="1"/>
        <v>0.1764378424306349</v>
      </c>
      <c r="K16" s="146">
        <f t="shared" si="1"/>
        <v>0.16480565746796405</v>
      </c>
      <c r="L16" s="26">
        <f>L8/L12</f>
        <v>0.16830367610660971</v>
      </c>
    </row>
    <row r="17" spans="2:12" ht="25" customHeight="1">
      <c r="B17" s="18" t="s">
        <v>41</v>
      </c>
      <c r="C17" s="147">
        <f t="shared" ref="C17:K17" si="2">C11/C12</f>
        <v>0.16107865481860936</v>
      </c>
      <c r="D17" s="27">
        <f t="shared" si="2"/>
        <v>0.16897041145275277</v>
      </c>
      <c r="E17" s="147">
        <f t="shared" si="2"/>
        <v>0.16544019015760361</v>
      </c>
      <c r="F17" s="27">
        <f t="shared" si="2"/>
        <v>0.19599806507568998</v>
      </c>
      <c r="G17" s="147">
        <f t="shared" si="2"/>
        <v>0.21475821684562896</v>
      </c>
      <c r="H17" s="27">
        <f t="shared" si="2"/>
        <v>0.20777358351242312</v>
      </c>
      <c r="I17" s="147">
        <f t="shared" si="2"/>
        <v>0.19759714130934544</v>
      </c>
      <c r="J17" s="27">
        <f t="shared" si="2"/>
        <v>0.22056195247722013</v>
      </c>
      <c r="K17" s="147">
        <f t="shared" si="2"/>
        <v>0.21404264369649598</v>
      </c>
      <c r="L17" s="27">
        <f>L11/L12</f>
        <v>0.21689289529218664</v>
      </c>
    </row>
    <row r="18" spans="2:12" s="29" customFormat="1" ht="15" customHeight="1">
      <c r="B18" s="89"/>
      <c r="C18" s="90"/>
      <c r="D18" s="90"/>
      <c r="E18" s="90"/>
      <c r="F18" s="90"/>
      <c r="G18" s="90"/>
      <c r="H18" s="90"/>
      <c r="I18" s="90"/>
      <c r="J18" s="90"/>
      <c r="K18" s="90"/>
      <c r="L18" s="90"/>
    </row>
    <row r="19" spans="2:12" ht="25" customHeight="1">
      <c r="B19" s="95" t="s">
        <v>59</v>
      </c>
      <c r="C19" s="98"/>
      <c r="D19" s="99"/>
      <c r="E19" s="100"/>
      <c r="F19" s="99"/>
      <c r="G19" s="100"/>
      <c r="H19" s="99"/>
      <c r="I19" s="100"/>
      <c r="J19" s="100"/>
      <c r="K19" s="100"/>
      <c r="L19" s="100"/>
    </row>
    <row r="20" spans="2:12" ht="25" customHeight="1">
      <c r="B20" s="22" t="s">
        <v>42</v>
      </c>
      <c r="C20" s="148">
        <v>6.5000000000000002E-2</v>
      </c>
      <c r="D20" s="25">
        <v>6.7000000000000004E-2</v>
      </c>
      <c r="E20" s="146">
        <v>6.2E-2</v>
      </c>
      <c r="F20" s="25">
        <v>6.5000000000000002E-2</v>
      </c>
      <c r="G20" s="146">
        <v>6.4000000000000001E-2</v>
      </c>
      <c r="H20" s="25">
        <v>6.0999999999999999E-2</v>
      </c>
      <c r="I20" s="146">
        <v>6.3E-2</v>
      </c>
      <c r="J20" s="26">
        <v>6.7000000000000004E-2</v>
      </c>
      <c r="K20" s="146">
        <v>6.3E-2</v>
      </c>
      <c r="L20" s="26">
        <v>5.8999999999999997E-2</v>
      </c>
    </row>
    <row r="21" spans="2:12" ht="12.75" customHeight="1">
      <c r="B21" s="12"/>
      <c r="C21" s="12"/>
      <c r="D21" s="11"/>
      <c r="E21" s="11"/>
      <c r="F21" s="11"/>
      <c r="G21" s="11"/>
      <c r="H21" s="11"/>
      <c r="I21" s="11"/>
      <c r="J21" s="11"/>
      <c r="K21" s="11"/>
    </row>
    <row r="22" spans="2:12" s="110" customFormat="1" ht="29.25" customHeight="1">
      <c r="B22" s="180" t="s">
        <v>43</v>
      </c>
      <c r="C22" s="180"/>
      <c r="D22" s="180"/>
      <c r="E22" s="180"/>
      <c r="F22" s="180"/>
      <c r="G22" s="180"/>
      <c r="H22" s="180"/>
      <c r="I22" s="180"/>
      <c r="J22" s="180"/>
      <c r="K22" s="109"/>
    </row>
    <row r="23" spans="2:12" ht="12.75" customHeight="1">
      <c r="B23" s="180"/>
      <c r="C23" s="180"/>
      <c r="D23" s="180"/>
      <c r="E23" s="180"/>
      <c r="F23" s="180"/>
      <c r="G23" s="180"/>
      <c r="H23" s="180"/>
      <c r="I23" s="180"/>
      <c r="J23" s="180"/>
    </row>
    <row r="24" spans="2:12" ht="12.75" customHeight="1"/>
    <row r="25" spans="2:12" ht="12.75" customHeight="1"/>
    <row r="26" spans="2:12" ht="12.75" customHeight="1"/>
    <row r="27" spans="2:12" ht="12.75" customHeight="1"/>
    <row r="28" spans="2:12" ht="12.75" customHeight="1"/>
    <row r="29" spans="2:12" ht="12.75" customHeight="1"/>
    <row r="30" spans="2:12" ht="12.75" customHeight="1"/>
    <row r="31" spans="2:12" ht="12.75" customHeight="1"/>
    <row r="32" spans="2: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2:J22"/>
    <mergeCell ref="B23:J23"/>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Arkéa-Income statement</vt:lpstr>
      <vt:lpstr>Arkéa - Balance Sheet</vt:lpstr>
      <vt:lpstr>Arkéa - Capital</vt:lpstr>
      <vt:lpstr>'Arkéa - Balance Sheet'!Zone_d_impression</vt:lpstr>
      <vt:lpstr>'Arkéa - Capital'!Zone_d_impression</vt:lpstr>
      <vt:lpstr>'Intro - Disclaimer'!Zone_d_impression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GESTIN LAURENT</cp:lastModifiedBy>
  <cp:lastPrinted>2019-09-26T11:46:57Z</cp:lastPrinted>
  <dcterms:created xsi:type="dcterms:W3CDTF">2019-07-16T13:32:44Z</dcterms:created>
  <dcterms:modified xsi:type="dcterms:W3CDTF">2020-08-28T08:59:41Z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