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mb.gicm.net\DFS\transverse\fonctionnel\SITE_INVESTISSEUR-DOCUMENTS_FINAUX\RAPPORTS ANNUELS ET ETATS FINANCIERS\Séries semestrielles\Résultats S1 2022\"/>
    </mc:Choice>
  </mc:AlternateContent>
  <bookViews>
    <workbookView xWindow="0" yWindow="0" windowWidth="14376" windowHeight="11916" tabRatio="720" activeTab="3"/>
  </bookViews>
  <sheets>
    <sheet name="Intro - Avertissement" sheetId="7" r:id="rId1"/>
    <sheet name="CM Arkéa - Compte de résultat" sheetId="9" r:id="rId2"/>
    <sheet name="CM Arkéa - Bilan" sheetId="8" r:id="rId3"/>
    <sheet name="CM Arkéa - Capital" sheetId="5" r:id="rId4"/>
  </sheets>
  <definedNames>
    <definedName name="q">#REF!</definedName>
    <definedName name="_xlnm.Print_Area" localSheetId="2">'CM Arkéa - Bilan'!$B$1:$O$38</definedName>
    <definedName name="_xlnm.Print_Area" localSheetId="3">'CM Arkéa - Capital'!$B$1:$M$22</definedName>
    <definedName name="_xlnm.Print_Area" localSheetId="0">'Intro - Avertissement'!$B$1:$M$20</definedName>
  </definedNames>
  <calcPr calcId="191029"/>
</workbook>
</file>

<file path=xl/calcChain.xml><?xml version="1.0" encoding="utf-8"?>
<calcChain xmlns="http://schemas.openxmlformats.org/spreadsheetml/2006/main">
  <c r="P10" i="5" l="1"/>
  <c r="P17" i="5" l="1"/>
  <c r="P16" i="5"/>
  <c r="P15" i="5"/>
  <c r="R25" i="8"/>
  <c r="R38" i="8" l="1"/>
  <c r="R23" i="8"/>
  <c r="R18" i="9"/>
  <c r="R16" i="9"/>
  <c r="R11" i="9"/>
  <c r="R9" i="9"/>
  <c r="R8" i="9"/>
  <c r="R7" i="9"/>
  <c r="O17" i="5" l="1"/>
  <c r="O16" i="5"/>
  <c r="O10" i="5"/>
  <c r="Q38" i="8" l="1"/>
  <c r="Q23" i="8"/>
  <c r="O20" i="9"/>
  <c r="P38" i="8"/>
  <c r="P23" i="8"/>
  <c r="N8" i="5" l="1"/>
  <c r="N17" i="5" l="1"/>
  <c r="N16" i="5"/>
  <c r="N15" i="5"/>
  <c r="N10" i="9"/>
  <c r="R10" i="9" s="1"/>
  <c r="N20" i="9"/>
  <c r="N12" i="9" l="1"/>
  <c r="O35" i="8"/>
  <c r="O38" i="8"/>
  <c r="O20" i="8"/>
  <c r="O23" i="8" s="1"/>
  <c r="O21" i="8"/>
  <c r="M20" i="9"/>
  <c r="R12" i="9" l="1"/>
  <c r="N17" i="9"/>
  <c r="R17" i="9" s="1"/>
  <c r="L16" i="5"/>
  <c r="L15" i="5"/>
  <c r="L11" i="5"/>
  <c r="L17" i="5" s="1"/>
  <c r="L20" i="9" l="1"/>
  <c r="N35" i="8" l="1"/>
  <c r="N21" i="8"/>
  <c r="N20" i="8"/>
  <c r="K17" i="5" l="1"/>
  <c r="K16" i="5"/>
  <c r="K15" i="5"/>
  <c r="C15" i="5" l="1"/>
  <c r="D15" i="5"/>
  <c r="D17" i="5"/>
  <c r="D16" i="5"/>
  <c r="F17" i="5"/>
  <c r="F16" i="5"/>
  <c r="F15" i="5"/>
  <c r="C17" i="5"/>
  <c r="C16" i="5"/>
  <c r="E17" i="5"/>
  <c r="E16" i="5"/>
  <c r="E15" i="5"/>
  <c r="G17" i="5"/>
  <c r="G16" i="5"/>
  <c r="H17" i="5"/>
  <c r="H16" i="5"/>
  <c r="H15" i="5"/>
  <c r="I17" i="5"/>
  <c r="I16" i="5"/>
  <c r="I15" i="5"/>
  <c r="J8" i="5"/>
  <c r="J16" i="5" s="1"/>
  <c r="J17" i="5"/>
  <c r="J15" i="5"/>
  <c r="C38" i="8"/>
  <c r="C23" i="8"/>
  <c r="G9" i="8"/>
  <c r="J14" i="9" l="1"/>
  <c r="J13" i="9"/>
  <c r="J8" i="9"/>
  <c r="G9" i="5" l="1"/>
  <c r="G15" i="5" s="1"/>
</calcChain>
</file>

<file path=xl/sharedStrings.xml><?xml version="1.0" encoding="utf-8"?>
<sst xmlns="http://schemas.openxmlformats.org/spreadsheetml/2006/main" count="106" uniqueCount="73">
  <si>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</si>
  <si>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</si>
  <si>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</si>
  <si>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</si>
  <si>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</si>
  <si>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</si>
  <si>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</si>
  <si>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</si>
  <si>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</si>
  <si>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</si>
  <si>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</si>
  <si>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</si>
  <si>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</si>
  <si>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</si>
  <si>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</si>
  <si>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</si>
  <si>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</si>
  <si>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</si>
  <si>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</si>
  <si>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</si>
  <si>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</si>
  <si>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</si>
  <si>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</si>
  <si>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</si>
  <si>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</si>
  <si>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</si>
  <si>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</si>
  <si>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</si>
  <si>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</si>
  <si>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</si>
  <si>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</si>
  <si>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</si>
  <si>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</si>
  <si>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</si>
  <si>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</si>
  <si>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</si>
  <si>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</si>
  <si>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</si>
  <si>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</si>
  <si>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</si>
  <si>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</si>
  <si>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</si>
  <si>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</si>
  <si>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</si>
  <si>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</si>
  <si>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</si>
  <si>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</si>
  <si>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</si>
  <si>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</si>
  <si>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</si>
  <si>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</si>
  <si>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</si>
  <si>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</si>
  <si>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</si>
  <si>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</si>
  <si>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</si>
  <si>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</si>
  <si>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</si>
  <si>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</si>
  <si>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</si>
  <si>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</si>
  <si>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</si>
  <si>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t>Immeubles de placement et immobilisations</t>
  </si>
  <si>
    <t>Revenus*</t>
  </si>
  <si>
    <t>S1-20</t>
  </si>
  <si>
    <r>
      <rPr>
        <b/>
        <sz val="20"/>
        <color theme="0" tint="-0.499984740745262"/>
        <rFont val="Arial"/>
        <family val="2"/>
      </rPr>
      <t xml:space="preserve">Avertissement
</t>
    </r>
    <r>
      <rPr>
        <sz val="10"/>
        <color theme="0" tint="-0.499984740745262"/>
        <rFont val="Arial"/>
        <family val="2"/>
      </rPr>
      <t xml:space="preserve">
- Les informations financières sont issues des documents de référence des années 2015, 2016, 2017, 2018, des documents d’enregistrement universel 2019 et 2020 valant rapport financier annuel, disponibles sur le site www.arkea.com. En cas de contradiction entre les données du présent fichier et les documents sources cités précédemment,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Crédit Mutuel Arkéa détient un contrôle exclusif ou conjoint ou exerce une influence notable et dont les états financiers présentent un caractère significatif par rapport aux comptes consolidés du Crédit Mutuel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t>
    </r>
  </si>
  <si>
    <t>S1-21</t>
  </si>
  <si>
    <t>ns</t>
  </si>
  <si>
    <t>* Ratios de solvabilité intégrant, pour les ratios au 30 juin, le résultat semestriel, sans prise en compte des engagements de paiement irrévocables (IPC) jusqu'au 30 juin 2020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
Dans le cadre CRR2, les banques peuvent exclure certaines expositions Banque Centrale de l’exposition totale du ratio de levier lorsque des circonstances macro-économiques exceptionnelles le justifient. En cas d’application de cette exemption, les établissements doivent satisfaire à une exigence de ratio de levier ajustée, supérieure à 3%. Le 18 juin 2021, la Banque Centrale Européenne a déclaré que les établissements de crédit sous sa supervision peuvent appliquer cette exclusion compte tenu de l’existence de circonstances exceptionnelles depuis le 31 décembre 2019 ; cette mesure est applicable jusqu’au 31 mars 2022. Crédit Mutuel Arkéa applique cette disposition et doit, en conséquence, respecter une exigence de ratio de levier de 3,11% pendant cette période.</t>
  </si>
  <si>
    <t>*Les revenus pour les années 2019, 2020 et 2021 correspondent au produit net banque-assurance (PNBA) et aux gains ou pertes sur cession ou dilution des entreprises mises en équivalence. 
Pour les autres années, les revenus correspondent au produit net banque-assurance.</t>
  </si>
  <si>
    <t>S1-22</t>
  </si>
  <si>
    <t>S1 22 / S1 21</t>
  </si>
  <si>
    <t>- 1,1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</si>
</sst>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_-;\-* #,##0_-;_-* &quot;-&quot;_-;_-@_-"/>
    <numFmt numFmtId="43" formatCode="_-* #,##0.00_-;\-* #,##0.00_-;_-* &quot;-&quot;??_-;_-@_-"/>
    <numFmt numFmtId="164" formatCode="_(* #,##0.00_);_(* \(#,##0.00\);_(* &quot;-&quot;??_);_(@_)"/>
    <numFmt numFmtId="165" formatCode="0.0%"/>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_);_(* \(#,##0\);_(* &quot;-&quot;_);_(@_)"/>
    <numFmt numFmtId="177" formatCode="&quot;\&quot;#,##0;[Red]&quot;\&quot;\-#,##0"/>
    <numFmt numFmtId="178" formatCode="0.0_)\%;\(0.0\)\%;0.0_)\%;@_)_%"/>
    <numFmt numFmtId="179" formatCode="&quot;£&quot;_(#,##0.00_);&quot;£&quot;\(#,##0.00\);&quot;£&quot;_(0.00_);@_)"/>
    <numFmt numFmtId="180" formatCode="#,##0.0_)_%;\(#,##0.0\)_%;0.0_)_%;@_)_%"/>
    <numFmt numFmtId="181" formatCode="&quot;$&quot;_(#,##0.00_);&quot;$&quot;\(#,##0.00\);&quot;$&quot;_(0.00_);@_)"/>
    <numFmt numFmtId="182" formatCode="#,##0.0_);\(#,##0.0\);@_)"/>
    <numFmt numFmtId="183" formatCode="0.000000"/>
    <numFmt numFmtId="184" formatCode="#,##0_ ;[Red]\-#,##0\ "/>
    <numFmt numFmtId="185" formatCode="#,##0_ ;[Red]\(#,##0\)\ "/>
    <numFmt numFmtId="186" formatCode="#,##0.00_);\(#,##0.00\);0.00_);@_)"/>
    <numFmt numFmtId="187" formatCode="&quot;£&quot;_(#,##0.00_);&quot;£&quot;\(#,##0.00\)"/>
    <numFmt numFmtId="188" formatCode="#,##0.0_);\(#,##0.0\)"/>
    <numFmt numFmtId="189" formatCode="\€_(#,##0.00_);\€\(#,##0.00\);\€_(0.00_);@_)"/>
    <numFmt numFmtId="190" formatCode="#,##0.0_)\x;\(#,##0.0\)\x"/>
    <numFmt numFmtId="191" formatCode="&quot;$&quot;_(#,##0.00_);&quot;$&quot;\(#,##0.00\)"/>
    <numFmt numFmtId="192" formatCode="#,##0_)\x;\(#,##0\)\x;0_)\x;@_)_x"/>
    <numFmt numFmtId="193" formatCode="#,##0.0_)_x;\(#,##0.0\)_x"/>
    <numFmt numFmtId="194" formatCode="#,##0_)_x;\(#,##0\)_x;0_)_x;@_)_x"/>
    <numFmt numFmtId="195" formatCode="0.0_)\%;\(0.0\)\%"/>
    <numFmt numFmtId="196" formatCode="0_)"/>
    <numFmt numFmtId="197" formatCode="#,##0.0_)_%;\(#,##0.0\)_%"/>
    <numFmt numFmtId="198" formatCode="_-[$€-2]* #,##0.00_-;\-[$€-2]* #,##0.00_-;_-[$€-2]* &quot;-&quot;??_-"/>
    <numFmt numFmtId="199" formatCode="_ &quot;DEM&quot;* #,##0.00_ ;_ &quot;DEM&quot;* \-#,##0.00_ ;_ &quot;DEM&quot;* &quot;-&quot;??_ ;_ @_ "/>
    <numFmt numFmtId="200" formatCode="#,##0.000"/>
    <numFmt numFmtId="201" formatCode="[$-409]dddd\,\ mmmm\ dd\,\ yyyy"/>
    <numFmt numFmtId="202" formatCode="#,##0.0;\(#,##0.0\);\-"/>
    <numFmt numFmtId="203" formatCode="#,##0.0&quot; F&quot;;\(#,##0.0&quot; F&quot;\);\-"/>
    <numFmt numFmtId="204" formatCode="0.0%;\(0.0%\);\-"/>
    <numFmt numFmtId="205" formatCode="\ "/>
    <numFmt numFmtId="206" formatCode="0.00\x"/>
    <numFmt numFmtId="207" formatCode="0.0\x"/>
    <numFmt numFmtId="208" formatCode="#,##0;\(#,##0\);\-"/>
    <numFmt numFmtId="209" formatCode="#,##0&quot; MF&quot;;\(#,##0&quot; MF&quot;\);\-"/>
    <numFmt numFmtId="210" formatCode="mmmm\-yy"/>
    <numFmt numFmtId="211" formatCode="&quot;$&quot;#,##0_);[Red]\(&quot;$&quot;#,##0\)"/>
    <numFmt numFmtId="212" formatCode="&quot;+ &quot;0.000%;&quot;- &quot;0.000%"/>
    <numFmt numFmtId="213" formatCode="0&quot;A&quot;"/>
    <numFmt numFmtId="214" formatCode="#,##0;\(#,##0\)"/>
    <numFmt numFmtId="215" formatCode="[$$-C09]#,##0.00;[Red]\-[$$-C09]#,##0.00"/>
    <numFmt numFmtId="216" formatCode="#,##0_);\(#,##0\);\-_);"/>
    <numFmt numFmtId="217" formatCode="&quot;$&quot;#,##0_);[Red]\(&quot;$&quot;#,##0\);&quot;-&quot;"/>
    <numFmt numFmtId="218" formatCode="0.0_)"/>
    <numFmt numFmtId="219" formatCode="0.00000000"/>
    <numFmt numFmtId="220" formatCode="#,##0.0_x\);\(#,##0.0\)_x;#,##0.0_x\);@_x\)"/>
    <numFmt numFmtId="221" formatCode="General_)"/>
    <numFmt numFmtId="222" formatCode="#,##0_);\(#,##0\);\-_)"/>
    <numFmt numFmtId="223" formatCode="_-* #,##0.00\ _F_-;\-* #,##0.00\ _F_-;_-* &quot;-&quot;??\ _F_-;_-@_-"/>
    <numFmt numFmtId="224" formatCode="\ \ \ \ @"/>
    <numFmt numFmtId="225" formatCode="\ \ \ \ \ \ \ \ @"/>
    <numFmt numFmtId="226" formatCode="\ \ \ \ \ \ \ \ \ \ @"/>
    <numFmt numFmtId="227" formatCode="\ \ \ \ \ \ \ @"/>
    <numFmt numFmtId="228" formatCode="#,##0_%_);\(#,##0\)_%;#,##0_%_);@_%_)"/>
    <numFmt numFmtId="229" formatCode="#,##0_%_);\(#,##0\)_%;**;@_%_)"/>
    <numFmt numFmtId="230" formatCode="#,##0.00_%_);\(#,##0.00\)_%;#,##0.00_%_);@_%_)"/>
    <numFmt numFmtId="231" formatCode="_(&quot;$&quot;* #,##0.00_);_(&quot;$&quot;* \(#,##0.00\);_(&quot;$&quot;* &quot;-&quot;??_);_(@_)"/>
    <numFmt numFmtId="232" formatCode="_(&quot;$&quot;* #,##0_);_(&quot;$&quot;* \(#,##0\);_(&quot;$&quot;* &quot;-&quot;_);_(@_)"/>
    <numFmt numFmtId="233" formatCode="_-&quot;£&quot;* #,##0_-;\-&quot;£&quot;* #,##0_-;_-&quot;£&quot;* &quot;-&quot;_-;_-@_-"/>
    <numFmt numFmtId="234" formatCode="&quot;$&quot;#,##0_%_);\(&quot;$&quot;#,##0\)_%;&quot;$&quot;#,##0_%_);@_%_)"/>
    <numFmt numFmtId="235" formatCode="_-&quot;£&quot;* #,##0.00_-;\-&quot;£&quot;* #,##0.00_-;_-&quot;£&quot;* &quot;-&quot;??_-;_-@_-"/>
    <numFmt numFmtId="236" formatCode="&quot;$&quot;#,##0.00_%_);\(&quot;$&quot;#,##0.00\)_%;&quot;$&quot;#,##0.00_%_);@_%_)"/>
    <numFmt numFmtId="237" formatCode="#,##0;\(#,##0\);\-\ "/>
    <numFmt numFmtId="238" formatCode="#,##0_);\(#,##0\);@_)"/>
    <numFmt numFmtId="239" formatCode="[$-409]mmm/yy;@"/>
    <numFmt numFmtId="240" formatCode="m/d/yy_%_)"/>
    <numFmt numFmtId="241" formatCode="dd/mm/yyyy;dd/mm/yyyy;&quot;&quot;;@"/>
    <numFmt numFmtId="242" formatCode="0.0000%;[Red]0.0000%;\-"/>
    <numFmt numFmtId="243" formatCode="_-* #,##0\ _D_M_-;\-* #,##0\ _D_M_-;_-* &quot;-&quot;\ _D_M_-;_-@_-"/>
    <numFmt numFmtId="244" formatCode="0_%_);\(0\)_%;0_%_);@_%_)"/>
    <numFmt numFmtId="245" formatCode="_-* #,##0\ _z_ł_-;\-* #,##0\ _z_ł_-;_-* &quot;-&quot;\ _z_ł_-;_-@_-"/>
    <numFmt numFmtId="246" formatCode="_-* #,##0.00\ _z_ł_-;\-* #,##0.00\ _z_ł_-;_-* &quot;-&quot;??\ _z_ł_-;_-@_-"/>
    <numFmt numFmtId="247" formatCode="_([$€-2]* #,##0.00_);_([$€-2]* \(#,##0.00\);_([$€-2]* &quot;-&quot;??_)"/>
    <numFmt numFmtId="248" formatCode="_-* #,##0.00\ [$€-1]_-;\-* #,##0.00\ [$€-1]_-;_-* &quot;-&quot;??\ [$€-1]_-"/>
    <numFmt numFmtId="249" formatCode="0&quot;E&quot;"/>
    <numFmt numFmtId="250" formatCode="_(* #,##0.0_%_);_(* \(#,##0.0_%\);_(* &quot; - &quot;_%_);_(@_)"/>
    <numFmt numFmtId="251" formatCode="_(* #,##0.0%_);_(* \(#,##0.0%\);_(* &quot; - &quot;\%_);_(@_)"/>
    <numFmt numFmtId="252" formatCode="_(* #,###,_);_(* \(#,###,\);_(* &quot; - &quot;_);_(@_)"/>
    <numFmt numFmtId="253" formatCode="_(* #,##0_);_(* \(#,##0\);_(* &quot; - &quot;_);_(@_)"/>
    <numFmt numFmtId="254" formatCode="_(* #,##0.0_);_(* \(#,##0.0\);_(* &quot; - &quot;_);_(@_)"/>
    <numFmt numFmtId="255" formatCode="_(* #,##0.00_);_(* \(#,##0.00\);_(* &quot; - &quot;_);_(@_)"/>
    <numFmt numFmtId="256" formatCode="_(* #,##0.000_);_(* \(#,##0.000\);_(* &quot; - &quot;_);_(@_)"/>
    <numFmt numFmtId="257" formatCode="#,##0;\(#,##0\);&quot;-&quot;"/>
    <numFmt numFmtId="258" formatCode="#,##0.0;\(#,##0.0\)"/>
    <numFmt numFmtId="259" formatCode="#,##0.00_ ;[Red]\-#,##0.00\ "/>
    <numFmt numFmtId="260" formatCode="0.0\%_);\(0.0\%\);0.0\%_);@_%_)"/>
    <numFmt numFmtId="261" formatCode="[Magenta]General"/>
    <numFmt numFmtId="262" formatCode="[Magenta]#,##0;[Magenta]\(#,##0\)"/>
    <numFmt numFmtId="263" formatCode="_-* #,##0.00000_-;\-* #,##0.00000_-;_-* &quot;-&quot;???_-;_-@_-"/>
    <numFmt numFmtId="264" formatCode="ddd\ dd\-mmm\-yy;0"/>
    <numFmt numFmtId="265" formatCode="#,##0;[Red]#,##0.00"/>
    <numFmt numFmtId="266" formatCode="yyyy\-mm\-dd;@"/>
    <numFmt numFmtId="267" formatCode="0.0000%"/>
    <numFmt numFmtId="268" formatCode="dd\ mmm\ yy"/>
    <numFmt numFmtId="269" formatCode="_(* 0_);_(* \-0_);_(* 0_);@"/>
    <numFmt numFmtId="270" formatCode="_-* #,##0.00_-;_-* #,##0.00\-;_-* &quot;-&quot;??_-;_-@_-"/>
    <numFmt numFmtId="271" formatCode="_(* #,##0_);_(* \-#,##0_);_(* #,##0_);@"/>
    <numFmt numFmtId="272" formatCode="#,##0.00&quot; F&quot;;\-#,##0.00&quot; F&quot;"/>
    <numFmt numFmtId="273" formatCode="[Blue]General"/>
    <numFmt numFmtId="274" formatCode="###,###"/>
    <numFmt numFmtId="275" formatCode="_(* #,##0.000_);_(* \(#,##0.000\);_(* &quot;-&quot;??_);_(@_)"/>
    <numFmt numFmtId="276" formatCode="#,##0_)&quot;m&quot;;\(#,##0\)&quot;m&quot;;\-_)&quot;m&quot;"/>
    <numFmt numFmtId="277" formatCode="#,##0.00\ &quot;K?&quot;;[Red]\-#,##0.00\ &quot;K?&quot;"/>
    <numFmt numFmtId="278" formatCode="#,##0.00\ &quot;Kc&quot;;[Red]\-#,##0.00\ &quot;Kc&quot;"/>
    <numFmt numFmtId="279" formatCode="#,##0.00\ &quot;Kč&quot;;[Red]\-#,##0.00\ &quot;Kč&quot;"/>
    <numFmt numFmtId="280" formatCode="&quot;$&quot;#,##0.00_);[Red]\(&quot;$&quot;#,##0.00\)"/>
    <numFmt numFmtId="281" formatCode="d\.m\.yy\ h:mm"/>
    <numFmt numFmtId="282" formatCode="#,##0.0000000"/>
    <numFmt numFmtId="283" formatCode="_ * #,##0.00_)_F_ ;_ * \(#,##0.00\)_F_ ;_ * &quot;-&quot;??_)_F_ ;_ @_ "/>
    <numFmt numFmtId="284" formatCode="#,##0.0_);[Red]\(#,##0.0\)"/>
    <numFmt numFmtId="285" formatCode="_-* #,##0\ _F_-;\-* #,##0\ _F_-;_-* &quot;-&quot;\ _F_-;_-@_-"/>
    <numFmt numFmtId="286" formatCode="_-* #,##0.00_-;\-* #,##0.00_-;_-* \-??_-;_-@_-"/>
    <numFmt numFmtId="287" formatCode="_-* #,##0\ &quot;F&quot;_-;\-* #,##0\ &quot;F&quot;_-;_-* &quot;-&quot;\ &quot;F&quot;_-;_-@_-"/>
    <numFmt numFmtId="288" formatCode="_-* #,##0.00\ &quot;F&quot;_-;\-* #,##0.00\ &quot;F&quot;_-;_-* &quot;-&quot;??\ &quot;F&quot;_-;_-@_-"/>
    <numFmt numFmtId="289" formatCode="#,##0\ &quot;F&quot;;[Red]\-#,##0\ &quot;F&quot;"/>
    <numFmt numFmtId="290" formatCode="0.000000%"/>
    <numFmt numFmtId="291" formatCode="0.0\x;\(0.0\)\x"/>
    <numFmt numFmtId="292" formatCode="0.0\x_);\(0.0\)\x;@_)"/>
    <numFmt numFmtId="293" formatCode="0.00\x_);\(0.00\)\x;@_)"/>
    <numFmt numFmtId="294" formatCode="0.0\x;&quot;nm&quot;;@_)"/>
    <numFmt numFmtId="295" formatCode="_-* #,##0.0000_-;\-* #,##0.0000_-;_-* &quot;-&quot;????_-;_-@_-"/>
    <numFmt numFmtId="296" formatCode="[$$-409]#,##0_ ;[Red]\-[$$-409]#,##0\ "/>
    <numFmt numFmtId="297" formatCode="#,##0.00000;[Red]\-#,##0.00000"/>
    <numFmt numFmtId="298" formatCode="#,###_ ;\(#,###\);\-_ "/>
    <numFmt numFmtId="299" formatCode="#,##0;[Red]\(#,##0\)"/>
    <numFmt numFmtId="300" formatCode="ddd\ dd/mm/yy"/>
    <numFmt numFmtId="301" formatCode="0.000%;0;"/>
    <numFmt numFmtId="302" formatCode="0.000"/>
    <numFmt numFmtId="303" formatCode="#,##0_)&quot;p&quot;;\(#,##0\)&quot;p&quot;;\-_)&quot;p&quot;"/>
    <numFmt numFmtId="304" formatCode="#,##0.00;\(#,##0.00\);\-"/>
    <numFmt numFmtId="305" formatCode="0.0&quot;x&quot;;@_)"/>
    <numFmt numFmtId="306" formatCode="\+0.00%;\-0.00%"/>
    <numFmt numFmtId="307" formatCode="\+#,##0;\-#,##0"/>
    <numFmt numFmtId="308" formatCode="_ * #,##0_ ;_ * \-#,##0_ ;_ * &quot;-&quot;??_ ;_ @_ "/>
    <numFmt numFmtId="309" formatCode="\g\ \=\ 0.0%;\g\ \=\ \-0.0%"/>
    <numFmt numFmtId="310" formatCode="_(* #,##0_);_(* \(#,##0\);_(* &quot;-&quot;??_);_(@_)"/>
    <numFmt numFmtId="311" formatCode="&quot;Yes&quot;;[Red]&quot;No&quot;"/>
    <numFmt numFmtId="312" formatCode="0.00000"/>
    <numFmt numFmtId="313" formatCode="[&gt;0]General"/>
    <numFmt numFmtId="314" formatCode="0.0\x\ "/>
    <numFmt numFmtId="315" formatCode="_(* #,##0.00000_);_(* \(#,##0.00000\);_(* &quot;-&quot;??_);_(@_)"/>
    <numFmt numFmtId="316" formatCode="dd\-mmm\-yy\ ;\ 0;"/>
    <numFmt numFmtId="317" formatCode="dd\-mmm\-yy\ hh:mm:ss"/>
    <numFmt numFmtId="318" formatCode="_-&quot;F&quot;\ * #,##0.00_-;_-&quot;F&quot;\ * #,##0.00\-;_-&quot;F&quot;\ * &quot;-&quot;??_-;_-@_-"/>
    <numFmt numFmtId="319" formatCode="_-* #,##0.00\ _L_E_I_-;\-* #,##0.00\ _L_E_I_-;_-* &quot;-&quot;??\ _L_E_I_-;_-@_-"/>
    <numFmt numFmtId="320" formatCode="_-* #,##0\ &quot;DM&quot;_-;\-* #,##0\ &quot;DM&quot;_-;_-* &quot;-&quot;\ &quot;DM&quot;_-;_-@_-"/>
    <numFmt numFmtId="321" formatCode="_-* #,##0\ &quot;zł&quot;_-;\-* #,##0\ &quot;zł&quot;_-;_-* &quot;-&quot;\ &quot;zł&quot;_-;_-@_-"/>
    <numFmt numFmtId="322" formatCode="_-* #,##0.00\ &quot;zł&quot;_-;\-* #,##0.00\ &quot;zł&quot;_-;_-* &quot;-&quot;??\ &quot;zł&quot;_-;_-@_-"/>
    <numFmt numFmtId="323" formatCode="0.00_)"/>
    <numFmt numFmtId="324" formatCode="0\ \ ;\(0\)\ \ \ "/>
    <numFmt numFmtId="325" formatCode="_-* #,##0\ _G_R_D_-;\-* #,##0\ _G_R_D_-;_-* &quot;-&quot;\ _G_R_D_-;_-@_-"/>
    <numFmt numFmtId="326" formatCode="_-* #,##0.00\ _G_R_D_-;\-* #,##0.00\ _G_R_D_-;_-* &quot;-&quot;??\ _G_R_D_-;_-@_-"/>
    <numFmt numFmtId="327" formatCode="_-* #,##0\ &quot;GRD&quot;_-;\-* #,##0\ &quot;GRD&quot;_-;_-* &quot;-&quot;\ &quot;GRD&quot;_-;_-@_-"/>
    <numFmt numFmtId="328" formatCode="_-* #,##0.00\ &quot;GRD&quot;_-;\-* #,##0.00\ &quot;GRD&quot;_-;_-* &quot;-&quot;??\ &quot;GRD&quot;_-;_-@_-"/>
    <numFmt numFmtId="329" formatCode="_ * #,##0_ ;_ * \-#,##0_ ;_ * &quot;-&quot;_ ;_ @_ "/>
    <numFmt numFmtId="330" formatCode="_-&quot;$&quot;* #,##0_-;\-&quot;$&quot;* #,##0_-;_-&quot;$&quot;* &quot;-&quot;_-;_-@_-"/>
    <numFmt numFmtId="331" formatCode="_-&quot;$&quot;* #,##0.00_-;\-&quot;$&quot;* #,##0.00_-;_-&quot;$&quot;* &quot;-&quot;??_-;_-@_-"/>
    <numFmt numFmtId="332" formatCode="&quot;£&quot;#,##0.00;[Red]\-&quot;£&quot;#,##0.00"/>
    <numFmt numFmtId="333" formatCode="&quot;£&quot;#,##0;[Red]\-&quot;£&quot;#,##0"/>
    <numFmt numFmtId="334" formatCode="_-* #,##0\ _€_-;\-* #,##0\ _€_-;_-* &quot;-&quot;??\ _€_-;_-@_-"/>
    <numFmt numFmtId="335" formatCode="&quot;- &quot;0&quot; pts&quot;"/>
    <numFmt numFmtId="336" formatCode="0.000%"/>
  </numFmts>
  <fonts count="268">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10"/>
      <color rgb="FFFF0000"/>
      <name val="Arial"/>
      <family val="2"/>
    </font>
    <font>
      <b/>
      <sz val="20"/>
      <color theme="0" tint="-0.499984740745262"/>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64" fontId="3" fillId="0" borderId="0" applyFont="0" applyFill="0" applyBorder="0" applyAlignment="0" applyProtection="0"/>
    <xf numFmtId="176" fontId="3" fillId="0" borderId="0" applyFont="0" applyFill="0" applyBorder="0" applyAlignment="0" applyProtection="0"/>
    <xf numFmtId="177"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8"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3" fontId="3" fillId="0" borderId="0">
      <alignment horizontal="left" wrapText="1"/>
    </xf>
    <xf numFmtId="0" fontId="3" fillId="0" borderId="0">
      <alignment horizontal="left" wrapText="1"/>
    </xf>
    <xf numFmtId="18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4"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5"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2"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1" fontId="3" fillId="0" borderId="0" applyFont="0" applyFill="0" applyBorder="0" applyAlignment="0" applyProtection="0"/>
    <xf numFmtId="19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6"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89"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8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6"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6"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2"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Protection="0">
      <alignment horizontal="right"/>
    </xf>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Protection="0">
      <alignment horizontal="right"/>
    </xf>
    <xf numFmtId="199" fontId="3" fillId="0" borderId="0" applyFont="0" applyFill="0" applyBorder="0" applyAlignment="0" applyProtection="0"/>
    <xf numFmtId="199" fontId="3" fillId="0" borderId="0" applyFont="0" applyFill="0" applyBorder="0" applyAlignment="0" applyProtection="0"/>
    <xf numFmtId="194" fontId="3" fillId="0" borderId="0" applyFont="0" applyFill="0" applyBorder="0" applyProtection="0">
      <alignment horizontal="right"/>
    </xf>
    <xf numFmtId="195" fontId="3" fillId="0" borderId="0" applyFont="0" applyFill="0" applyBorder="0" applyAlignment="0" applyProtection="0"/>
    <xf numFmtId="195" fontId="3" fillId="0" borderId="0" applyFont="0" applyFill="0" applyBorder="0" applyAlignment="0" applyProtection="0"/>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5" fontId="3" fillId="0" borderId="0" applyFont="0" applyFill="0" applyBorder="0" applyAlignment="0" applyProtection="0"/>
    <xf numFmtId="201"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5"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7" fontId="3" fillId="0" borderId="0" applyFont="0" applyFill="0" applyBorder="0" applyAlignment="0" applyProtection="0"/>
    <xf numFmtId="16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7"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4" fontId="25" fillId="0" borderId="0" applyBorder="0">
      <alignment vertical="center"/>
    </xf>
    <xf numFmtId="185"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2" fontId="41" fillId="0" borderId="0">
      <alignment horizontal="center"/>
    </xf>
    <xf numFmtId="203" fontId="41" fillId="0" borderId="0">
      <alignment horizontal="center"/>
    </xf>
    <xf numFmtId="204" fontId="41" fillId="0" borderId="0">
      <alignment horizontal="center"/>
    </xf>
    <xf numFmtId="205" fontId="42" fillId="0" borderId="0">
      <alignment horizontal="center"/>
    </xf>
    <xf numFmtId="206" fontId="41" fillId="0" borderId="0">
      <alignment horizontal="center"/>
    </xf>
    <xf numFmtId="207" fontId="41" fillId="0" borderId="0">
      <alignment horizontal="center"/>
    </xf>
    <xf numFmtId="206" fontId="43" fillId="0" borderId="0" applyFill="0" applyBorder="0" applyAlignment="0" applyProtection="0"/>
    <xf numFmtId="207" fontId="43" fillId="0" borderId="0" applyFill="0" applyBorder="0" applyAlignment="0" applyProtection="0"/>
    <xf numFmtId="208" fontId="41" fillId="0" borderId="0">
      <alignment horizontal="center"/>
    </xf>
    <xf numFmtId="209" fontId="41" fillId="0" borderId="0">
      <alignment horizontal="center"/>
    </xf>
    <xf numFmtId="202" fontId="41" fillId="0" borderId="0">
      <alignment horizontal="center"/>
    </xf>
    <xf numFmtId="210"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5"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3" fontId="16" fillId="0" borderId="0" applyFont="0" applyFill="0" applyBorder="0" applyAlignment="0">
      <alignment vertical="center"/>
    </xf>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3" fontId="16" fillId="0" borderId="0" applyFont="0" applyFill="0" applyBorder="0"/>
    <xf numFmtId="214" fontId="28" fillId="0" borderId="0" applyFont="0" applyFill="0" applyBorder="0" applyAlignment="0" applyProtection="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214"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5"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6"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7" fontId="28" fillId="0" borderId="0" applyFont="0" applyFill="0" applyBorder="0" applyAlignment="0" applyProtection="0"/>
    <xf numFmtId="218"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19"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0"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1" fontId="28" fillId="0" borderId="0">
      <alignment vertical="top"/>
    </xf>
    <xf numFmtId="221" fontId="28" fillId="0" borderId="0">
      <alignment vertical="top"/>
    </xf>
    <xf numFmtId="0" fontId="5" fillId="0" borderId="0" applyNumberFormat="0" applyFill="0" applyBorder="0" applyProtection="0">
      <alignment horizontal="right"/>
    </xf>
    <xf numFmtId="221" fontId="71" fillId="0" borderId="0">
      <alignment horizontal="right"/>
    </xf>
    <xf numFmtId="0" fontId="72" fillId="14" borderId="0" applyNumberFormat="0" applyBorder="0" applyAlignment="0" applyProtection="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2" fontId="16" fillId="0" borderId="11" applyNumberFormat="0" applyFont="0" applyFill="0" applyAlignment="0">
      <alignment vertical="center"/>
    </xf>
    <xf numFmtId="0" fontId="16" fillId="0" borderId="11" applyNumberFormat="0" applyFont="0" applyFill="0"/>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223"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1" fontId="52" fillId="54" borderId="0" applyNumberFormat="0" applyFont="0" applyBorder="0" applyAlignment="0">
      <protection locked="0"/>
    </xf>
    <xf numFmtId="41"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88" fontId="84" fillId="0" borderId="21"/>
    <xf numFmtId="164" fontId="3" fillId="0" borderId="0" applyFont="0" applyFill="0" applyBorder="0" applyAlignment="0" applyProtection="0"/>
    <xf numFmtId="0" fontId="85" fillId="0" borderId="0"/>
    <xf numFmtId="0" fontId="85" fillId="0" borderId="0"/>
    <xf numFmtId="0" fontId="85" fillId="0" borderId="0"/>
    <xf numFmtId="0" fontId="85" fillId="0" borderId="0"/>
    <xf numFmtId="182" fontId="86" fillId="0" borderId="0">
      <alignment horizontal="right" vertical="center" wrapText="1"/>
    </xf>
    <xf numFmtId="176"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4" fontId="13"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224"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8" fontId="30" fillId="0" borderId="0" applyFont="0" applyFill="0" applyBorder="0" applyAlignment="0" applyProtection="0">
      <alignment horizontal="right"/>
    </xf>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8" fontId="30" fillId="0" borderId="0" applyFont="0" applyFill="0" applyBorder="0" applyProtection="0"/>
    <xf numFmtId="229" fontId="30" fillId="0" borderId="0" applyFont="0" applyFill="0" applyBorder="0" applyAlignment="0" applyProtection="0"/>
    <xf numFmtId="0" fontId="3" fillId="0" borderId="0" applyFont="0" applyFill="0" applyBorder="0" applyAlignment="0" applyProtection="0"/>
    <xf numFmtId="228" fontId="30" fillId="0" borderId="0" applyFont="0" applyFill="0" applyBorder="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230" fontId="30" fillId="0" borderId="0" applyFont="0" applyFill="0" applyBorder="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0" fontId="30" fillId="0" borderId="0" applyFont="0" applyFill="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88"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1" fontId="3" fillId="0" borderId="0" applyFont="0" applyFill="0" applyBorder="0" applyAlignment="0" applyProtection="0"/>
    <xf numFmtId="232"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233" fontId="3" fillId="0" borderId="0" applyFont="0" applyFill="0" applyBorder="0" applyAlignment="0" applyProtection="0"/>
    <xf numFmtId="0" fontId="46" fillId="0" borderId="0"/>
    <xf numFmtId="233" fontId="3" fillId="0" borderId="0" applyFont="0" applyFill="0" applyBorder="0" applyAlignment="0" applyProtection="0"/>
    <xf numFmtId="233" fontId="3" fillId="0" borderId="0" applyFont="0" applyFill="0" applyBorder="0" applyAlignment="0" applyProtection="0"/>
    <xf numFmtId="0" fontId="46" fillId="0" borderId="0"/>
    <xf numFmtId="233" fontId="3" fillId="0" borderId="0" applyFont="0" applyFill="0" applyBorder="0" applyAlignment="0" applyProtection="0"/>
    <xf numFmtId="233" fontId="3" fillId="0" borderId="0" applyFont="0" applyFill="0" applyBorder="0" applyAlignment="0" applyProtection="0"/>
    <xf numFmtId="232"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4" fontId="30" fillId="0" borderId="0" applyFont="0" applyFill="0" applyBorder="0" applyAlignment="0" applyProtection="0">
      <alignment horizontal="right"/>
    </xf>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4"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6" fontId="30" fillId="0" borderId="0" applyFont="0" applyFill="0" applyBorder="0" applyAlignment="0" applyProtection="0">
      <alignment horizontal="right"/>
    </xf>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6" fontId="30" fillId="0" borderId="0" applyFont="0" applyFill="0" applyBorder="0" applyProtection="0"/>
    <xf numFmtId="0" fontId="46" fillId="0" borderId="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6" fontId="30" fillId="0" borderId="0" applyFont="0" applyFill="0" applyBorder="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6" fontId="30" fillId="0" borderId="0" applyFont="0" applyFill="0" applyBorder="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0" fontId="3" fillId="0" borderId="0" applyFont="0" applyFill="0" applyBorder="0" applyAlignment="0" applyProtection="0"/>
    <xf numFmtId="23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2" fontId="3" fillId="0" borderId="0" applyFont="0" applyFill="0" applyBorder="0" applyAlignment="0" applyProtection="0"/>
    <xf numFmtId="0" fontId="46" fillId="0" borderId="0"/>
    <xf numFmtId="237"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37" fontId="91" fillId="0" borderId="0"/>
    <xf numFmtId="237"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37" fontId="91" fillId="0" borderId="0"/>
    <xf numFmtId="0" fontId="46" fillId="0" borderId="0"/>
    <xf numFmtId="237" fontId="91" fillId="0" borderId="0"/>
    <xf numFmtId="237"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38"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9" fontId="3" fillId="0" borderId="0" applyFont="0" applyFill="0" applyBorder="0" applyAlignment="0" applyProtection="0"/>
    <xf numFmtId="239"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0"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1" fontId="95"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241"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46" fillId="0" borderId="0"/>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46" fillId="0" borderId="0"/>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242"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3" fontId="3" fillId="0" borderId="0" applyFont="0" applyFill="0" applyBorder="0" applyAlignment="0" applyProtection="0"/>
    <xf numFmtId="0" fontId="3" fillId="0" borderId="0" applyFont="0" applyFill="0" applyBorder="0" applyAlignment="0" applyProtection="0"/>
    <xf numFmtId="244"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31" fontId="3" fillId="0" borderId="0" applyFill="0" applyBorder="0" applyAlignment="0" applyProtection="0"/>
    <xf numFmtId="231"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5" fontId="103" fillId="0" borderId="0" applyFont="0" applyFill="0" applyBorder="0" applyAlignment="0" applyProtection="0"/>
    <xf numFmtId="246"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47"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249" fontId="16" fillId="0" borderId="0" applyFont="0" applyFill="0" applyBorder="0" applyAlignment="0">
      <alignment vertical="center"/>
    </xf>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249"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0" fontId="112" fillId="0" borderId="0">
      <alignment horizontal="right" vertical="top"/>
    </xf>
    <xf numFmtId="251" fontId="113" fillId="0" borderId="0">
      <alignment horizontal="right" vertical="top"/>
    </xf>
    <xf numFmtId="251" fontId="112" fillId="0" borderId="0">
      <alignment horizontal="right" vertical="top"/>
    </xf>
    <xf numFmtId="252" fontId="113" fillId="0" borderId="0" applyFill="0" applyBorder="0">
      <alignment horizontal="right" vertical="top"/>
    </xf>
    <xf numFmtId="253" fontId="113" fillId="0" borderId="0" applyFill="0" applyBorder="0">
      <alignment horizontal="right" vertical="top"/>
    </xf>
    <xf numFmtId="254" fontId="113" fillId="0" borderId="0" applyFill="0" applyBorder="0">
      <alignment horizontal="right" vertical="top"/>
    </xf>
    <xf numFmtId="255" fontId="113" fillId="0" borderId="0" applyFill="0" applyBorder="0">
      <alignment horizontal="right" vertical="top"/>
    </xf>
    <xf numFmtId="256" fontId="113" fillId="0" borderId="0" applyFill="0" applyBorder="0">
      <alignment horizontal="right" vertical="top"/>
    </xf>
    <xf numFmtId="0" fontId="114" fillId="0" borderId="0">
      <alignment horizontal="center" wrapText="1"/>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0" fontId="46" fillId="0" borderId="0"/>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5" fillId="0" borderId="29">
      <alignment horizontal="left"/>
    </xf>
    <xf numFmtId="257" fontId="116" fillId="0" borderId="0" applyFill="0" applyBorder="0">
      <alignment vertical="top"/>
    </xf>
    <xf numFmtId="257" fontId="94" fillId="0" borderId="0" applyFill="0" applyBorder="0" applyProtection="0">
      <alignment vertical="top"/>
    </xf>
    <xf numFmtId="257" fontId="117" fillId="0" borderId="0">
      <alignment vertical="top"/>
    </xf>
    <xf numFmtId="257" fontId="111" fillId="0" borderId="0">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0" fontId="46" fillId="0" borderId="0"/>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257" fontId="118" fillId="0" borderId="29">
      <alignment horizontal="center"/>
    </xf>
    <xf numFmtId="41" fontId="113" fillId="0" borderId="0" applyFill="0" applyBorder="0" applyAlignment="0" applyProtection="0">
      <alignment horizontal="right" vertical="top"/>
    </xf>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41" fontId="113" fillId="0" borderId="0" applyFill="0" applyBorder="0" applyProtection="0"/>
    <xf numFmtId="0" fontId="46" fillId="0" borderId="0"/>
    <xf numFmtId="41" fontId="113" fillId="0" borderId="0" applyFill="0" applyBorder="0" applyProtection="0"/>
    <xf numFmtId="257" fontId="1" fillId="0" borderId="0"/>
    <xf numFmtId="257" fontId="119" fillId="0" borderId="0"/>
    <xf numFmtId="257" fontId="120" fillId="0" borderId="0"/>
    <xf numFmtId="257" fontId="3" fillId="0" borderId="0"/>
    <xf numFmtId="257" fontId="121" fillId="0" borderId="0">
      <alignment horizontal="left" vertical="top"/>
    </xf>
    <xf numFmtId="0" fontId="113" fillId="0" borderId="0" applyFill="0" applyBorder="0">
      <alignment horizontal="left" vertical="top"/>
    </xf>
    <xf numFmtId="3" fontId="122" fillId="68" borderId="20">
      <alignment horizontal="centerContinuous"/>
    </xf>
    <xf numFmtId="258"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6"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59"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0" fontId="30" fillId="0" borderId="0" applyFont="0" applyFill="0" applyBorder="0" applyAlignment="0" applyProtection="0">
      <alignment horizontal="right"/>
    </xf>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260"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8"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1" fontId="153"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1" fontId="154" fillId="0" borderId="0">
      <alignment horizontal="center"/>
      <protection locked="0"/>
    </xf>
    <xf numFmtId="262" fontId="155"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2" fontId="156" fillId="0" borderId="0">
      <alignment horizontal="center"/>
      <protection locked="0"/>
    </xf>
    <xf numFmtId="263" fontId="3" fillId="0" borderId="0"/>
    <xf numFmtId="263"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4" fontId="3" fillId="0" borderId="0" applyProtection="0">
      <alignment horizontal="center"/>
    </xf>
    <xf numFmtId="265" fontId="3" fillId="0" borderId="0" applyProtection="0">
      <alignment horizontal="center"/>
    </xf>
    <xf numFmtId="265"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0" fontId="46" fillId="0" borderId="0"/>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266"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0" fontId="46" fillId="0" borderId="0"/>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8" fontId="3" fillId="76" borderId="10" applyFont="0">
      <alignment horizontal="right"/>
      <protection locked="0"/>
    </xf>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6"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8" borderId="10" applyProtection="0"/>
    <xf numFmtId="169" fontId="3" fillId="78" borderId="10" applyProtection="0"/>
    <xf numFmtId="0" fontId="46" fillId="0" borderId="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8"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69"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0" fontId="46" fillId="0" borderId="0"/>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267" fontId="3" fillId="76" borderId="1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68" fontId="3" fillId="0" borderId="0" applyFont="0" applyFill="0" applyBorder="0" applyAlignment="0" applyProtection="0"/>
    <xf numFmtId="0" fontId="3" fillId="14" borderId="0" applyNumberFormat="0" applyBorder="0" applyProtection="0">
      <alignment horizontal="center"/>
    </xf>
    <xf numFmtId="268"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68"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69"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69" fontId="96" fillId="0" borderId="0" applyFont="0" applyFill="0" applyBorder="0" applyAlignment="0" applyProtection="0"/>
    <xf numFmtId="270" fontId="3" fillId="0" borderId="0" applyFont="0" applyFill="0" applyBorder="0" applyAlignment="0" applyProtection="0"/>
    <xf numFmtId="0" fontId="46" fillId="0" borderId="0"/>
    <xf numFmtId="271" fontId="95"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272" fontId="113" fillId="0" borderId="16" applyBorder="0"/>
    <xf numFmtId="0" fontId="46" fillId="0" borderId="0"/>
    <xf numFmtId="272" fontId="113" fillId="0" borderId="16" applyBorder="0"/>
    <xf numFmtId="272" fontId="113" fillId="0" borderId="16" applyBorder="0"/>
    <xf numFmtId="0" fontId="46" fillId="0" borderId="0"/>
    <xf numFmtId="272" fontId="113" fillId="0" borderId="16" applyBorder="0"/>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72" fontId="113" fillId="28" borderId="38"/>
    <xf numFmtId="223"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3" fontId="153"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3"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73" fontId="154" fillId="0" borderId="0">
      <alignment horizontal="center"/>
      <protection locked="0"/>
    </xf>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3" fontId="3" fillId="0" borderId="0" applyProtection="0">
      <alignment horizontal="center"/>
    </xf>
    <xf numFmtId="274" fontId="3" fillId="0" borderId="0" applyProtection="0">
      <alignment horizontal="center"/>
    </xf>
    <xf numFmtId="275" fontId="3" fillId="0" borderId="0" applyProtection="0">
      <alignment horizontal="center"/>
    </xf>
    <xf numFmtId="0" fontId="158" fillId="0" borderId="0" applyProtection="0">
      <alignment horizontal="center"/>
    </xf>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19" borderId="0" applyNumberFormat="0" applyBorder="0" applyAlignment="0" applyProtection="0"/>
    <xf numFmtId="0" fontId="46" fillId="0" borderId="0"/>
    <xf numFmtId="214" fontId="3" fillId="0" borderId="0" applyFont="0" applyFill="0" applyBorder="0" applyAlignment="0" applyProtection="0"/>
    <xf numFmtId="276" fontId="16" fillId="0" borderId="0" applyFont="0" applyFill="0" applyBorder="0" applyAlignment="0">
      <alignment vertical="center"/>
    </xf>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6" fontId="16" fillId="0" borderId="0" applyFont="0" applyFill="0" applyBorder="0"/>
    <xf numFmtId="277" fontId="22" fillId="0" borderId="0" applyFont="0" applyFill="0" applyBorder="0" applyAlignment="0" applyProtection="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0" fontId="46" fillId="0" borderId="0"/>
    <xf numFmtId="276" fontId="16" fillId="0" borderId="0" applyFont="0" applyFill="0" applyBorder="0"/>
    <xf numFmtId="0" fontId="46" fillId="0" borderId="0"/>
    <xf numFmtId="0" fontId="46" fillId="0" borderId="0"/>
    <xf numFmtId="276" fontId="16" fillId="0" borderId="0" applyFont="0" applyFill="0" applyBorder="0"/>
    <xf numFmtId="276"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76" fontId="16" fillId="0" borderId="0" applyFont="0" applyFill="0" applyBorder="0" applyAlignment="0">
      <alignment vertical="center"/>
    </xf>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0" fontId="46" fillId="0" borderId="0"/>
    <xf numFmtId="276" fontId="16" fillId="0" borderId="0" applyFont="0" applyFill="0" applyBorder="0"/>
    <xf numFmtId="276" fontId="16" fillId="0" borderId="0" applyFont="0" applyFill="0" applyBorder="0"/>
    <xf numFmtId="0" fontId="46" fillId="0" borderId="0"/>
    <xf numFmtId="0" fontId="46" fillId="0" borderId="0"/>
    <xf numFmtId="276"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78" fontId="22" fillId="0" borderId="0" applyFont="0" applyFill="0" applyBorder="0" applyAlignment="0" applyProtection="0"/>
    <xf numFmtId="279" fontId="22"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0" fontId="21" fillId="0" borderId="0" applyFont="0" applyFill="0" applyBorder="0" applyAlignment="0" applyProtection="0"/>
    <xf numFmtId="28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1" fontId="3" fillId="0" borderId="0" applyFont="0" applyFill="0" applyBorder="0" applyAlignment="0" applyProtection="0"/>
    <xf numFmtId="279" fontId="22" fillId="0" borderId="0" applyFont="0" applyFill="0" applyBorder="0" applyAlignment="0" applyProtection="0"/>
    <xf numFmtId="282" fontId="3" fillId="0" borderId="0" applyFont="0" applyFill="0" applyBorder="0" applyAlignment="0" applyProtection="0"/>
    <xf numFmtId="0" fontId="46" fillId="0" borderId="0"/>
    <xf numFmtId="278"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2"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3"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3"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79"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4"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09" fontId="41" fillId="0" borderId="0">
      <alignment horizontal="center"/>
    </xf>
    <xf numFmtId="176" fontId="167"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46" fillId="0" borderId="0"/>
    <xf numFmtId="41" fontId="3" fillId="0" borderId="0" applyFont="0" applyFill="0" applyBorder="0" applyAlignment="0" applyProtection="0"/>
    <xf numFmtId="41" fontId="3"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43" fontId="3" fillId="0" borderId="0" applyFont="0" applyFill="0" applyBorder="0" applyAlignment="0" applyProtection="0"/>
    <xf numFmtId="285" fontId="3" fillId="0" borderId="0" applyFont="0" applyFill="0" applyBorder="0" applyAlignment="0" applyProtection="0"/>
    <xf numFmtId="286" fontId="3" fillId="0" borderId="0" applyFill="0" applyBorder="0" applyAlignment="0" applyProtection="0"/>
    <xf numFmtId="286" fontId="3" fillId="0" borderId="0" applyFill="0" applyBorder="0" applyAlignment="0" applyProtection="0"/>
    <xf numFmtId="28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xf numFmtId="22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3" fontId="3" fillId="0" borderId="0" applyFont="0" applyFill="0" applyBorder="0" applyAlignment="0" applyProtection="0"/>
    <xf numFmtId="0" fontId="46" fillId="0" borderId="0"/>
    <xf numFmtId="164"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2" fontId="24" fillId="0" borderId="0" applyFont="0" applyFill="0" applyBorder="0" applyAlignment="0" applyProtection="0"/>
    <xf numFmtId="231" fontId="24" fillId="0" borderId="0" applyFont="0" applyFill="0" applyBorder="0" applyAlignment="0" applyProtection="0"/>
    <xf numFmtId="287" fontId="3" fillId="0" borderId="0" applyFont="0" applyFill="0" applyBorder="0" applyAlignment="0" applyProtection="0"/>
    <xf numFmtId="288" fontId="3" fillId="0" borderId="0" applyFont="0" applyFill="0" applyBorder="0" applyAlignment="0" applyProtection="0"/>
    <xf numFmtId="289"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0" fontId="3" fillId="0" borderId="0">
      <alignment horizontal="right"/>
    </xf>
    <xf numFmtId="290"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0" fontId="3" fillId="0" borderId="0">
      <alignment horizontal="right"/>
    </xf>
    <xf numFmtId="0" fontId="92" fillId="0" borderId="0" applyNumberFormat="0" applyFont="0" applyBorder="0" applyAlignment="0"/>
    <xf numFmtId="0" fontId="92" fillId="0" borderId="0" applyNumberFormat="0" applyFont="0" applyBorder="0" applyAlignment="0"/>
    <xf numFmtId="291" fontId="3" fillId="0" borderId="0" applyFont="0" applyFill="0" applyBorder="0" applyAlignment="0" applyProtection="0"/>
    <xf numFmtId="292" fontId="86" fillId="0" borderId="0">
      <alignment horizontal="right" vertical="center" wrapText="1"/>
    </xf>
    <xf numFmtId="293" fontId="86" fillId="0" borderId="0">
      <alignment horizontal="right" vertical="center" wrapText="1"/>
    </xf>
    <xf numFmtId="294"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5" fontId="13"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5" fontId="27" fillId="0" borderId="0"/>
    <xf numFmtId="296" fontId="3" fillId="0" borderId="0"/>
    <xf numFmtId="296" fontId="3" fillId="0" borderId="0"/>
    <xf numFmtId="0" fontId="46" fillId="0" borderId="0"/>
    <xf numFmtId="263" fontId="3" fillId="0" borderId="0"/>
    <xf numFmtId="263" fontId="3" fillId="0" borderId="0"/>
    <xf numFmtId="0" fontId="46" fillId="0" borderId="0"/>
    <xf numFmtId="297" fontId="3" fillId="0" borderId="0">
      <alignment horizontal="right"/>
    </xf>
    <xf numFmtId="297"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5" fontId="174" fillId="0" borderId="0">
      <alignment vertical="center"/>
    </xf>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298" fontId="3" fillId="0" borderId="0">
      <alignment vertical="center"/>
    </xf>
    <xf numFmtId="0" fontId="6"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46" fillId="0" borderId="0"/>
    <xf numFmtId="298" fontId="3" fillId="0" borderId="0">
      <alignment vertical="center"/>
    </xf>
    <xf numFmtId="0" fontId="3" fillId="0" borderId="0"/>
    <xf numFmtId="0" fontId="3" fillId="0" borderId="0"/>
    <xf numFmtId="0" fontId="46" fillId="0" borderId="0"/>
    <xf numFmtId="0" fontId="46" fillId="0" borderId="0"/>
    <xf numFmtId="184" fontId="3" fillId="0" borderId="0" applyBorder="0">
      <alignment vertical="center"/>
    </xf>
    <xf numFmtId="0" fontId="3" fillId="0" borderId="0"/>
    <xf numFmtId="0" fontId="46" fillId="0" borderId="0"/>
    <xf numFmtId="0" fontId="6" fillId="0" borderId="0"/>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184" fontId="3" fillId="0" borderId="0" applyBorder="0">
      <alignment vertical="center"/>
    </xf>
    <xf numFmtId="0" fontId="3" fillId="0" borderId="0"/>
    <xf numFmtId="0" fontId="46" fillId="0" borderId="0"/>
    <xf numFmtId="184" fontId="175" fillId="0" borderId="0">
      <alignment vertical="center"/>
    </xf>
    <xf numFmtId="0" fontId="6" fillId="0" borderId="0"/>
    <xf numFmtId="0" fontId="3" fillId="0" borderId="0"/>
    <xf numFmtId="298" fontId="3" fillId="0" borderId="0">
      <alignment vertical="center"/>
    </xf>
    <xf numFmtId="0" fontId="6" fillId="0" borderId="0"/>
    <xf numFmtId="0" fontId="46" fillId="0" borderId="0"/>
    <xf numFmtId="0" fontId="3" fillId="0" borderId="0"/>
    <xf numFmtId="298"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98"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298" fontId="3" fillId="0" borderId="0">
      <alignment vertical="center"/>
    </xf>
    <xf numFmtId="0" fontId="6" fillId="0" borderId="0"/>
    <xf numFmtId="0" fontId="6" fillId="0" borderId="0"/>
    <xf numFmtId="0" fontId="6" fillId="0" borderId="0"/>
    <xf numFmtId="0" fontId="6" fillId="0" borderId="0"/>
    <xf numFmtId="0" fontId="28"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298"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298"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98" fontId="3" fillId="0" borderId="0">
      <alignment vertical="center"/>
    </xf>
    <xf numFmtId="298"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3" fontId="3" fillId="0" borderId="9">
      <alignment horizontal="left"/>
    </xf>
    <xf numFmtId="0" fontId="46" fillId="0" borderId="0"/>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299" fontId="158" fillId="0" borderId="0" applyProtection="0">
      <alignment horizontal="center"/>
    </xf>
    <xf numFmtId="300" fontId="3" fillId="0" borderId="0" applyProtection="0">
      <alignment horizontal="center"/>
    </xf>
    <xf numFmtId="301" fontId="3" fillId="0" borderId="0" applyProtection="0">
      <alignment horizontal="center"/>
    </xf>
    <xf numFmtId="299" fontId="158" fillId="0" borderId="0" applyProtection="0">
      <alignment horizontal="center"/>
    </xf>
    <xf numFmtId="299"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0" fontId="46" fillId="0" borderId="0"/>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68"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2"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2"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3" fontId="16" fillId="0" borderId="0" applyFont="0" applyFill="0" applyBorder="0" applyAlignment="0">
      <alignment vertical="center"/>
    </xf>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03"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0" fontId="46" fillId="0" borderId="0"/>
    <xf numFmtId="303" fontId="16" fillId="0" borderId="0" applyFont="0" applyFill="0" applyBorder="0"/>
    <xf numFmtId="0" fontId="46" fillId="0" borderId="0"/>
    <xf numFmtId="0" fontId="46" fillId="0" borderId="0"/>
    <xf numFmtId="303" fontId="16" fillId="0" borderId="0" applyFont="0" applyFill="0" applyBorder="0"/>
    <xf numFmtId="303"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3" fontId="16" fillId="0" borderId="0" applyFont="0" applyFill="0" applyBorder="0" applyAlignment="0">
      <alignment vertical="center"/>
    </xf>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0" fontId="46" fillId="0" borderId="0"/>
    <xf numFmtId="303" fontId="16" fillId="0" borderId="0" applyFont="0" applyFill="0" applyBorder="0"/>
    <xf numFmtId="303" fontId="16" fillId="0" borderId="0" applyFont="0" applyFill="0" applyBorder="0"/>
    <xf numFmtId="0" fontId="46" fillId="0" borderId="0"/>
    <xf numFmtId="0" fontId="46" fillId="0" borderId="0"/>
    <xf numFmtId="303"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4"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0" fontId="46" fillId="0" borderId="0"/>
    <xf numFmtId="295" fontId="13"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295"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4" fontId="13"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4"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5" fontId="1" fillId="0" borderId="0" applyFont="0" applyFill="0" applyBorder="0" applyAlignment="0" applyProtection="0">
      <alignment horizontal="right"/>
    </xf>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305"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5"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06" fontId="28" fillId="0" borderId="0"/>
    <xf numFmtId="307"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6" fontId="3" fillId="0" borderId="0" applyFont="0" applyFill="0" applyBorder="0" applyAlignment="0" applyProtection="0"/>
    <xf numFmtId="40" fontId="22" fillId="0" borderId="0" applyFont="0" applyFill="0" applyBorder="0" applyAlignment="0" applyProtection="0"/>
    <xf numFmtId="308" fontId="158" fillId="0" borderId="0">
      <alignment horizontal="right"/>
    </xf>
    <xf numFmtId="309" fontId="196" fillId="0" borderId="0">
      <alignment horizontal="right"/>
    </xf>
    <xf numFmtId="310" fontId="124" fillId="86" borderId="0" applyNumberFormat="0" applyFont="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0" fontId="46" fillId="0" borderId="0"/>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11"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0" fontId="46" fillId="0" borderId="0"/>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312"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0" fontId="46" fillId="0" borderId="0"/>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68"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0" fontId="46" fillId="0" borderId="0"/>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313" fontId="3" fillId="4" borderId="10" applyFont="0">
      <alignment horizontal="center" wrapText="1"/>
    </xf>
    <xf numFmtId="165" fontId="205" fillId="0" borderId="0">
      <alignment horizontal="right"/>
    </xf>
    <xf numFmtId="0" fontId="149" fillId="4" borderId="0" applyNumberFormat="0" applyBorder="0">
      <alignment horizontal="right"/>
    </xf>
    <xf numFmtId="231" fontId="3" fillId="0" borderId="0" applyFill="0" applyBorder="0" applyAlignment="0" applyProtection="0"/>
    <xf numFmtId="231"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58"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5" fontId="210" fillId="0" borderId="0">
      <alignment horizontal="right"/>
    </xf>
    <xf numFmtId="0" fontId="211" fillId="0" borderId="0"/>
    <xf numFmtId="0" fontId="46" fillId="0" borderId="0"/>
    <xf numFmtId="0" fontId="3" fillId="20" borderId="0" applyNumberFormat="0" applyBorder="0" applyAlignment="0">
      <protection locked="0"/>
    </xf>
    <xf numFmtId="188" fontId="28" fillId="79" borderId="0"/>
    <xf numFmtId="188" fontId="28" fillId="4" borderId="0"/>
    <xf numFmtId="188" fontId="28" fillId="4" borderId="0"/>
    <xf numFmtId="188" fontId="28" fillId="4" borderId="0"/>
    <xf numFmtId="188" fontId="28" fillId="4" borderId="0"/>
    <xf numFmtId="0" fontId="46" fillId="0" borderId="0"/>
    <xf numFmtId="0" fontId="46" fillId="0"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188" fontId="28" fillId="4" borderId="0"/>
    <xf numFmtId="0" fontId="27" fillId="0" borderId="0"/>
    <xf numFmtId="0" fontId="212" fillId="0" borderId="0"/>
    <xf numFmtId="308"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4" fontId="210" fillId="53" borderId="0">
      <alignment horizontal="center"/>
    </xf>
    <xf numFmtId="202"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0" fontId="46" fillId="0" borderId="0"/>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266" fontId="3" fillId="87" borderId="10">
      <protection locked="0"/>
    </xf>
    <xf numFmtId="266" fontId="3" fillId="87" borderId="10">
      <protection locked="0"/>
    </xf>
    <xf numFmtId="266"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169" fontId="3" fillId="87" borderId="10" applyFont="0"/>
    <xf numFmtId="169" fontId="3" fillId="87" borderId="10" applyFont="0"/>
    <xf numFmtId="0" fontId="46" fillId="0" borderId="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169" fontId="3" fillId="87" borderId="10" applyFont="0"/>
    <xf numFmtId="169" fontId="3" fillId="87" borderId="10" applyFont="0"/>
    <xf numFmtId="169"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0" fontId="46" fillId="0" borderId="0"/>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267" fontId="3" fillId="87" borderId="10" applyFont="0">
      <alignment horizontal="right"/>
    </xf>
    <xf numFmtId="267" fontId="3" fillId="87" borderId="10" applyFont="0">
      <alignment horizontal="right"/>
    </xf>
    <xf numFmtId="267"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0" fontId="46" fillId="0" borderId="0"/>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69" fontId="3" fillId="19" borderId="10" applyFont="0">
      <alignment horizontal="right"/>
    </xf>
    <xf numFmtId="169" fontId="3" fillId="19" borderId="10" applyFont="0">
      <alignment horizontal="right"/>
    </xf>
    <xf numFmtId="169"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168" fontId="3" fillId="19" borderId="10" applyFont="0"/>
    <xf numFmtId="168" fontId="3" fillId="19" borderId="10" applyFont="0"/>
    <xf numFmtId="0" fontId="46" fillId="0" borderId="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68" fontId="3" fillId="19" borderId="10" applyFont="0"/>
    <xf numFmtId="168" fontId="3" fillId="19" borderId="10" applyFont="0"/>
    <xf numFmtId="168"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0" fontId="46" fillId="0" borderId="0"/>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267" fontId="3" fillId="19" borderId="10" applyFont="0">
      <alignment horizontal="right"/>
    </xf>
    <xf numFmtId="267" fontId="3" fillId="19" borderId="10" applyFont="0">
      <alignment horizontal="right"/>
    </xf>
    <xf numFmtId="267"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4"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0" fontId="46" fillId="0" borderId="0"/>
    <xf numFmtId="0" fontId="4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0" fontId="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0" fontId="6" fillId="0" borderId="0"/>
    <xf numFmtId="0" fontId="6" fillId="0" borderId="0"/>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244"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7" fontId="13" fillId="0" borderId="0" applyFill="0" applyBorder="0" applyAlignment="0"/>
    <xf numFmtId="227" fontId="27" fillId="0" borderId="0" applyFill="0" applyBorder="0" applyAlignment="0"/>
    <xf numFmtId="227" fontId="27" fillId="0" borderId="0" applyFill="0" applyBorder="0" applyAlignment="0"/>
    <xf numFmtId="0" fontId="46" fillId="0" borderId="0"/>
    <xf numFmtId="0" fontId="46" fillId="0" borderId="0"/>
    <xf numFmtId="0" fontId="46" fillId="0" borderId="0"/>
    <xf numFmtId="0" fontId="46" fillId="0" borderId="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46" fillId="0" borderId="0"/>
    <xf numFmtId="224" fontId="24" fillId="0" borderId="0" applyFill="0" applyBorder="0" applyAlignment="0"/>
    <xf numFmtId="315"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16"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0" fontId="3" fillId="53" borderId="23" applyNumberFormat="0" applyBorder="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316"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4" fontId="123"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3" fontId="3" fillId="0" borderId="9">
      <alignment horizontal="left"/>
    </xf>
    <xf numFmtId="0" fontId="46" fillId="0" borderId="0"/>
    <xf numFmtId="223" fontId="3" fillId="0" borderId="9">
      <alignment horizontal="left"/>
    </xf>
    <xf numFmtId="223"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223"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17" fontId="3" fillId="0" borderId="55" applyProtection="0">
      <alignment horizontal="center"/>
    </xf>
    <xf numFmtId="317" fontId="3" fillId="0" borderId="55" applyProtection="0">
      <alignment horizontal="center"/>
    </xf>
    <xf numFmtId="317" fontId="3" fillId="0" borderId="55" applyProtection="0">
      <alignment horizontal="center"/>
    </xf>
    <xf numFmtId="0" fontId="46" fillId="0" borderId="0"/>
    <xf numFmtId="0" fontId="46" fillId="0" borderId="0"/>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0" fontId="46" fillId="0" borderId="0"/>
    <xf numFmtId="0" fontId="46" fillId="0" borderId="0"/>
    <xf numFmtId="317" fontId="3" fillId="0" borderId="55" applyProtection="0">
      <alignment horizontal="center"/>
    </xf>
    <xf numFmtId="317" fontId="3" fillId="0" borderId="55" applyProtection="0">
      <alignment horizontal="center"/>
    </xf>
    <xf numFmtId="317" fontId="3" fillId="0" borderId="55" applyProtection="0">
      <alignment horizontal="center"/>
    </xf>
    <xf numFmtId="317"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88"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2" fontId="167" fillId="0" borderId="0" applyFont="0" applyFill="0" applyBorder="0" applyAlignment="0" applyProtection="0"/>
    <xf numFmtId="0" fontId="22" fillId="0" borderId="0" applyFont="0" applyFill="0" applyBorder="0" applyAlignment="0" applyProtection="0"/>
    <xf numFmtId="318"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19" fontId="3" fillId="0" borderId="0" applyFont="0" applyFill="0" applyBorder="0" applyAlignment="0" applyProtection="0"/>
    <xf numFmtId="320" fontId="3" fillId="0" borderId="0" applyFont="0" applyFill="0" applyBorder="0" applyAlignment="0" applyProtection="0"/>
    <xf numFmtId="0" fontId="3" fillId="0" borderId="0" applyFont="0" applyFill="0" applyBorder="0" applyAlignment="0" applyProtection="0"/>
    <xf numFmtId="321" fontId="103" fillId="0" borderId="0" applyFont="0" applyFill="0" applyBorder="0" applyAlignment="0" applyProtection="0"/>
    <xf numFmtId="322"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3"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3"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4" fontId="245"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0" fontId="46" fillId="0" borderId="0"/>
    <xf numFmtId="0" fontId="46" fillId="0" borderId="0"/>
    <xf numFmtId="0" fontId="46" fillId="0" borderId="0"/>
    <xf numFmtId="324" fontId="246"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0" fontId="46" fillId="0" borderId="0"/>
    <xf numFmtId="324" fontId="246"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324" fontId="245" fillId="0" borderId="3" applyBorder="0" applyProtection="0">
      <alignment horizontal="right"/>
    </xf>
    <xf numFmtId="324" fontId="245" fillId="0" borderId="3" applyBorder="0" applyProtection="0">
      <alignment horizontal="right"/>
    </xf>
    <xf numFmtId="0" fontId="46" fillId="0" borderId="0"/>
    <xf numFmtId="324" fontId="245"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324" fontId="246" fillId="0" borderId="3" applyBorder="0" applyProtection="0">
      <alignment horizontal="right"/>
    </xf>
    <xf numFmtId="324" fontId="246" fillId="0" borderId="3" applyBorder="0" applyProtection="0">
      <alignment horizontal="right"/>
    </xf>
    <xf numFmtId="324"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5" fontId="248" fillId="0" borderId="0" applyFont="0" applyFill="0" applyBorder="0" applyAlignment="0" applyProtection="0"/>
    <xf numFmtId="326" fontId="248" fillId="0" borderId="0" applyFont="0" applyFill="0" applyBorder="0" applyAlignment="0" applyProtection="0"/>
    <xf numFmtId="327" fontId="248" fillId="0" borderId="0" applyFont="0" applyFill="0" applyBorder="0" applyAlignment="0" applyProtection="0"/>
    <xf numFmtId="328" fontId="248" fillId="0" borderId="0" applyFont="0" applyFill="0" applyBorder="0" applyAlignment="0" applyProtection="0"/>
    <xf numFmtId="41" fontId="249" fillId="0" borderId="0" applyFont="0" applyFill="0" applyBorder="0" applyAlignment="0" applyProtection="0"/>
    <xf numFmtId="329"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41" fontId="251" fillId="0" borderId="0" applyFont="0" applyFill="0" applyBorder="0" applyAlignment="0" applyProtection="0"/>
    <xf numFmtId="43"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0" fontId="251" fillId="0" borderId="0" applyFont="0" applyFill="0" applyBorder="0" applyAlignment="0" applyProtection="0"/>
    <xf numFmtId="331" fontId="251" fillId="0" borderId="0" applyFont="0" applyFill="0" applyBorder="0" applyAlignment="0" applyProtection="0"/>
    <xf numFmtId="332" fontId="22" fillId="0" borderId="0" applyFont="0" applyFill="0" applyBorder="0" applyAlignment="0" applyProtection="0"/>
    <xf numFmtId="333" fontId="22" fillId="0" borderId="0" applyFont="0" applyFill="0" applyBorder="0" applyAlignment="0" applyProtection="0"/>
    <xf numFmtId="164" fontId="6" fillId="0" borderId="0" applyFont="0" applyFill="0" applyBorder="0" applyAlignment="0" applyProtection="0"/>
  </cellStyleXfs>
  <cellXfs count="178">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5" fontId="253" fillId="0" borderId="2" xfId="2" applyNumberFormat="1" applyFont="1" applyBorder="1" applyAlignment="1">
      <alignment vertical="center"/>
    </xf>
    <xf numFmtId="165" fontId="253" fillId="0" borderId="2" xfId="0" applyNumberFormat="1" applyFont="1" applyBorder="1" applyAlignment="1">
      <alignment vertical="center"/>
    </xf>
    <xf numFmtId="165"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4" fontId="253" fillId="92" borderId="67" xfId="56421" applyNumberFormat="1" applyFont="1" applyFill="1" applyBorder="1" applyAlignment="1">
      <alignment horizontal="center" vertical="center"/>
    </xf>
    <xf numFmtId="334" fontId="253" fillId="92" borderId="0" xfId="56421" applyNumberFormat="1" applyFont="1" applyFill="1" applyAlignment="1">
      <alignment horizontal="center" vertical="center"/>
    </xf>
    <xf numFmtId="334" fontId="255" fillId="92" borderId="67" xfId="56421" applyNumberFormat="1" applyFont="1" applyFill="1" applyBorder="1" applyAlignment="1">
      <alignment horizontal="center" vertical="center"/>
    </xf>
    <xf numFmtId="334" fontId="253" fillId="92" borderId="67" xfId="0" applyNumberFormat="1" applyFont="1" applyFill="1" applyBorder="1" applyAlignment="1">
      <alignment horizontal="center" vertical="center"/>
    </xf>
    <xf numFmtId="334" fontId="253" fillId="92" borderId="0" xfId="0" applyNumberFormat="1" applyFont="1" applyFill="1" applyAlignment="1">
      <alignment horizontal="center" vertical="center"/>
    </xf>
    <xf numFmtId="334"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4" fontId="253" fillId="2" borderId="67" xfId="56421" applyNumberFormat="1" applyFont="1" applyFill="1" applyBorder="1" applyAlignment="1">
      <alignment horizontal="center" vertical="center"/>
    </xf>
    <xf numFmtId="334"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4" fontId="253" fillId="2" borderId="67" xfId="0" applyNumberFormat="1" applyFont="1" applyFill="1" applyBorder="1" applyAlignment="1">
      <alignment horizontal="center" vertical="center"/>
    </xf>
    <xf numFmtId="334"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4" fontId="253" fillId="2" borderId="0" xfId="0" applyNumberFormat="1" applyFont="1" applyFill="1" applyBorder="1" applyAlignment="1">
      <alignment horizontal="center" vertical="center"/>
    </xf>
    <xf numFmtId="334"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4" fontId="253" fillId="2" borderId="0" xfId="56421" applyNumberFormat="1" applyFont="1" applyFill="1" applyBorder="1" applyAlignment="1">
      <alignment horizontal="center" vertical="center"/>
    </xf>
    <xf numFmtId="334"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4" fontId="253" fillId="92" borderId="0" xfId="56421" applyNumberFormat="1" applyFont="1" applyFill="1" applyBorder="1" applyAlignment="1">
      <alignment horizontal="center" vertical="center"/>
    </xf>
    <xf numFmtId="334" fontId="253" fillId="92" borderId="68" xfId="56421" applyNumberFormat="1" applyFont="1" applyFill="1" applyBorder="1" applyAlignment="1">
      <alignment horizontal="center" vertical="center"/>
    </xf>
    <xf numFmtId="334"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4" fontId="253" fillId="2" borderId="68" xfId="0" applyNumberFormat="1" applyFont="1" applyFill="1" applyBorder="1" applyAlignment="1">
      <alignment horizontal="center" vertical="center"/>
    </xf>
    <xf numFmtId="334" fontId="253" fillId="92" borderId="68" xfId="0" applyNumberFormat="1" applyFont="1" applyFill="1" applyBorder="1" applyAlignment="1">
      <alignment horizontal="center" vertical="center"/>
    </xf>
    <xf numFmtId="0" fontId="10" fillId="0" borderId="0" xfId="2" applyFont="1" applyFill="1" applyAlignment="1">
      <alignment vertical="center"/>
    </xf>
    <xf numFmtId="334" fontId="255" fillId="92" borderId="68" xfId="56421" applyNumberFormat="1" applyFont="1" applyFill="1" applyBorder="1" applyAlignment="1">
      <alignment horizontal="center" vertical="center"/>
    </xf>
    <xf numFmtId="334" fontId="255" fillId="2" borderId="68" xfId="56421" applyNumberFormat="1" applyFont="1" applyFill="1" applyBorder="1" applyAlignment="1">
      <alignment horizontal="center" vertical="center"/>
    </xf>
    <xf numFmtId="334"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3" fontId="12" fillId="91" borderId="0" xfId="2" applyNumberFormat="1" applyFont="1" applyFill="1" applyAlignment="1">
      <alignment horizontal="center" vertical="center" wrapText="1"/>
    </xf>
    <xf numFmtId="3" fontId="12" fillId="91" borderId="2" xfId="2" applyNumberFormat="1" applyFont="1" applyFill="1" applyBorder="1" applyAlignment="1">
      <alignment horizontal="center" vertical="center" wrapText="1"/>
    </xf>
    <xf numFmtId="165"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5" fontId="0" fillId="0" borderId="0" xfId="1" applyNumberFormat="1" applyFont="1" applyAlignment="1">
      <alignment horizontal="center" vertical="center"/>
    </xf>
    <xf numFmtId="334"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4" fontId="5" fillId="0" borderId="0" xfId="56421" applyNumberFormat="1" applyFont="1" applyFill="1" applyAlignment="1">
      <alignment horizontal="center" vertical="center"/>
    </xf>
    <xf numFmtId="334" fontId="262" fillId="0" borderId="0" xfId="56421" applyNumberFormat="1" applyFont="1" applyFill="1" applyAlignment="1">
      <alignment horizontal="center" vertical="center"/>
    </xf>
    <xf numFmtId="334" fontId="263" fillId="92" borderId="67" xfId="0" applyNumberFormat="1" applyFont="1" applyFill="1" applyBorder="1" applyAlignment="1">
      <alignment horizontal="center" vertical="center"/>
    </xf>
    <xf numFmtId="334" fontId="263" fillId="92" borderId="0" xfId="0" applyNumberFormat="1" applyFont="1" applyFill="1" applyAlignment="1">
      <alignment horizontal="center" vertical="center"/>
    </xf>
    <xf numFmtId="334" fontId="263" fillId="92" borderId="68" xfId="0" applyNumberFormat="1" applyFont="1" applyFill="1" applyBorder="1" applyAlignment="1">
      <alignment horizontal="center" vertical="center"/>
    </xf>
    <xf numFmtId="334" fontId="264" fillId="92" borderId="67" xfId="0" applyNumberFormat="1" applyFont="1" applyFill="1" applyBorder="1" applyAlignment="1">
      <alignment horizontal="center" vertical="center"/>
    </xf>
    <xf numFmtId="334" fontId="264" fillId="92" borderId="68" xfId="0" applyNumberFormat="1" applyFont="1" applyFill="1" applyBorder="1" applyAlignment="1">
      <alignment horizontal="center" vertical="center"/>
    </xf>
    <xf numFmtId="3" fontId="264" fillId="0" borderId="66" xfId="2" applyNumberFormat="1" applyFont="1" applyBorder="1" applyAlignment="1">
      <alignment horizontal="center" vertical="center" wrapText="1"/>
    </xf>
    <xf numFmtId="3" fontId="263" fillId="0" borderId="0" xfId="2" applyNumberFormat="1" applyFont="1" applyAlignment="1">
      <alignment horizontal="center" vertical="center" wrapText="1"/>
    </xf>
    <xf numFmtId="3" fontId="264" fillId="0" borderId="2" xfId="2" applyNumberFormat="1" applyFont="1" applyBorder="1" applyAlignment="1">
      <alignment horizontal="center" vertical="center" wrapText="1"/>
    </xf>
    <xf numFmtId="3" fontId="263" fillId="0" borderId="2" xfId="2" applyNumberFormat="1" applyFont="1" applyBorder="1" applyAlignment="1">
      <alignment horizontal="center" vertical="center" wrapText="1"/>
    </xf>
    <xf numFmtId="3" fontId="264" fillId="91" borderId="2" xfId="2" applyNumberFormat="1" applyFont="1" applyFill="1" applyBorder="1" applyAlignment="1">
      <alignment horizontal="center" vertical="center" wrapText="1"/>
    </xf>
    <xf numFmtId="0" fontId="263" fillId="0" borderId="0" xfId="2" applyFont="1" applyAlignment="1">
      <alignment horizontal="center" vertical="center"/>
    </xf>
    <xf numFmtId="165" fontId="264" fillId="0" borderId="2" xfId="1" applyNumberFormat="1" applyFont="1" applyBorder="1" applyAlignment="1">
      <alignment horizontal="center" vertical="center" wrapText="1"/>
    </xf>
    <xf numFmtId="3" fontId="264" fillId="91" borderId="66" xfId="2" applyNumberFormat="1" applyFont="1" applyFill="1" applyBorder="1" applyAlignment="1">
      <alignment horizontal="center" vertical="center" wrapText="1"/>
    </xf>
    <xf numFmtId="3" fontId="263" fillId="91" borderId="0" xfId="2" applyNumberFormat="1" applyFont="1" applyFill="1" applyAlignment="1">
      <alignment horizontal="center" vertical="center" wrapText="1"/>
    </xf>
    <xf numFmtId="3" fontId="263" fillId="91" borderId="2" xfId="2" applyNumberFormat="1" applyFont="1" applyFill="1" applyBorder="1" applyAlignment="1">
      <alignment horizontal="center" vertical="center" wrapText="1"/>
    </xf>
    <xf numFmtId="165" fontId="264" fillId="91" borderId="2" xfId="1" applyNumberFormat="1" applyFont="1" applyFill="1" applyBorder="1" applyAlignment="1">
      <alignment horizontal="center" vertical="center" wrapText="1"/>
    </xf>
    <xf numFmtId="3" fontId="0" fillId="0" borderId="0" xfId="0" applyNumberFormat="1"/>
    <xf numFmtId="334" fontId="263" fillId="2" borderId="67" xfId="0" applyNumberFormat="1" applyFont="1" applyFill="1" applyBorder="1" applyAlignment="1">
      <alignment horizontal="center" vertical="center"/>
    </xf>
    <xf numFmtId="334" fontId="263" fillId="2" borderId="0" xfId="0" applyNumberFormat="1" applyFont="1" applyFill="1" applyAlignment="1">
      <alignment horizontal="center" vertical="center"/>
    </xf>
    <xf numFmtId="334" fontId="263"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4" fontId="264" fillId="2" borderId="68" xfId="0" applyNumberFormat="1" applyFont="1" applyFill="1" applyBorder="1" applyAlignment="1">
      <alignment horizontal="center" vertical="center"/>
    </xf>
    <xf numFmtId="1" fontId="265" fillId="2" borderId="67" xfId="0" applyNumberFormat="1" applyFont="1" applyFill="1" applyBorder="1" applyAlignment="1">
      <alignment horizontal="center" vertical="center"/>
    </xf>
    <xf numFmtId="334"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5" fontId="253" fillId="92" borderId="2" xfId="0" applyNumberFormat="1" applyFont="1" applyFill="1" applyBorder="1" applyAlignment="1">
      <alignment vertical="center"/>
    </xf>
    <xf numFmtId="165" fontId="253" fillId="92" borderId="66" xfId="0" applyNumberFormat="1" applyFont="1" applyFill="1" applyBorder="1" applyAlignment="1">
      <alignment vertical="center"/>
    </xf>
    <xf numFmtId="165" fontId="253" fillId="92" borderId="2" xfId="2" applyNumberFormat="1" applyFont="1" applyFill="1" applyBorder="1" applyAlignment="1">
      <alignment vertical="center"/>
    </xf>
    <xf numFmtId="165" fontId="0" fillId="0" borderId="0" xfId="0" applyNumberFormat="1" applyAlignment="1">
      <alignment horizontal="center" vertical="center"/>
    </xf>
    <xf numFmtId="336" fontId="0" fillId="0" borderId="0" xfId="1" applyNumberFormat="1" applyFont="1" applyAlignment="1">
      <alignment horizontal="center" vertical="center"/>
    </xf>
    <xf numFmtId="0" fontId="266" fillId="0" borderId="66" xfId="2" applyFont="1" applyFill="1" applyBorder="1" applyAlignment="1">
      <alignment vertical="center"/>
    </xf>
    <xf numFmtId="1" fontId="9" fillId="0" borderId="0" xfId="2" applyNumberFormat="1" applyFont="1" applyFill="1" applyBorder="1" applyAlignment="1">
      <alignment horizontal="center" vertical="center" wrapText="1"/>
    </xf>
    <xf numFmtId="3" fontId="264" fillId="0" borderId="0" xfId="2" applyNumberFormat="1" applyFont="1" applyFill="1" applyBorder="1" applyAlignment="1">
      <alignment horizontal="center" vertical="center" wrapText="1"/>
    </xf>
    <xf numFmtId="0" fontId="7" fillId="0" borderId="0" xfId="2" applyFill="1" applyBorder="1" applyAlignment="1">
      <alignment vertical="center"/>
    </xf>
    <xf numFmtId="0" fontId="0" fillId="0" borderId="0" xfId="0" applyFill="1" applyBorder="1" applyAlignment="1">
      <alignment horizontal="center" vertical="center"/>
    </xf>
    <xf numFmtId="0" fontId="7" fillId="0" borderId="0" xfId="2" applyFill="1" applyBorder="1" applyAlignment="1">
      <alignment horizontal="center" vertical="center"/>
    </xf>
    <xf numFmtId="3" fontId="263" fillId="0" borderId="0" xfId="2" applyNumberFormat="1" applyFont="1" applyFill="1" applyBorder="1" applyAlignment="1">
      <alignment horizontal="center" vertical="center" wrapText="1"/>
    </xf>
    <xf numFmtId="0" fontId="263" fillId="0" borderId="0" xfId="2" applyFont="1" applyFill="1" applyBorder="1" applyAlignment="1">
      <alignment horizontal="center" vertical="center"/>
    </xf>
    <xf numFmtId="165" fontId="264" fillId="0" borderId="0" xfId="1" applyNumberFormat="1" applyFont="1" applyFill="1" applyBorder="1" applyAlignment="1">
      <alignment horizontal="center" vertical="center" wrapText="1"/>
    </xf>
    <xf numFmtId="165" fontId="0" fillId="0" borderId="0" xfId="0" applyNumberFormat="1" applyFill="1" applyBorder="1" applyAlignment="1">
      <alignment horizontal="center" vertical="center"/>
    </xf>
    <xf numFmtId="165" fontId="0" fillId="0" borderId="0" xfId="0" applyNumberFormat="1"/>
    <xf numFmtId="335" fontId="266" fillId="2" borderId="2" xfId="1" quotePrefix="1" applyNumberFormat="1" applyFont="1" applyFill="1" applyBorder="1" applyAlignment="1">
      <alignment horizontal="center" vertical="center" wrapText="1"/>
    </xf>
    <xf numFmtId="165" fontId="264" fillId="0" borderId="66" xfId="1" applyNumberFormat="1" applyFont="1" applyBorder="1" applyAlignment="1">
      <alignment horizontal="center" vertical="center" wrapText="1"/>
    </xf>
    <xf numFmtId="165" fontId="263" fillId="0" borderId="0" xfId="1" applyNumberFormat="1" applyFont="1" applyAlignment="1">
      <alignment horizontal="center" vertical="center" wrapText="1"/>
    </xf>
    <xf numFmtId="165" fontId="263" fillId="0" borderId="2" xfId="1" applyNumberFormat="1" applyFont="1" applyBorder="1" applyAlignment="1">
      <alignment horizontal="center" vertical="center" wrapText="1"/>
    </xf>
    <xf numFmtId="10" fontId="0" fillId="0" borderId="0" xfId="0" applyNumberFormat="1"/>
    <xf numFmtId="0" fontId="253" fillId="0" borderId="58" xfId="0" applyFont="1" applyFill="1" applyBorder="1" applyAlignment="1">
      <alignment horizontal="left" vertical="center" wrapText="1"/>
    </xf>
    <xf numFmtId="0" fontId="253" fillId="0" borderId="59" xfId="0" applyFont="1" applyFill="1" applyBorder="1" applyAlignment="1">
      <alignment horizontal="left" vertical="center"/>
    </xf>
    <xf numFmtId="0" fontId="253" fillId="0" borderId="60" xfId="0" applyFont="1" applyFill="1" applyBorder="1" applyAlignment="1">
      <alignment horizontal="left" vertical="center"/>
    </xf>
    <xf numFmtId="0" fontId="253" fillId="0" borderId="61" xfId="0" applyFont="1" applyFill="1" applyBorder="1" applyAlignment="1">
      <alignment horizontal="left" vertical="center"/>
    </xf>
    <xf numFmtId="0" fontId="253" fillId="0" borderId="0" xfId="0" applyFont="1" applyFill="1" applyBorder="1" applyAlignment="1">
      <alignment horizontal="left" vertical="center"/>
    </xf>
    <xf numFmtId="0" fontId="253" fillId="0" borderId="62" xfId="0" applyFont="1" applyFill="1" applyBorder="1" applyAlignment="1">
      <alignment horizontal="left" vertical="center"/>
    </xf>
    <xf numFmtId="0" fontId="253" fillId="0" borderId="63" xfId="0" applyFont="1" applyFill="1" applyBorder="1" applyAlignment="1">
      <alignment horizontal="left" vertical="center"/>
    </xf>
    <xf numFmtId="0" fontId="253" fillId="0" borderId="54" xfId="0" applyFont="1" applyFill="1" applyBorder="1" applyAlignment="1">
      <alignment horizontal="left" vertical="center"/>
    </xf>
    <xf numFmtId="0" fontId="253" fillId="0" borderId="64" xfId="0" applyFont="1" applyFill="1" applyBorder="1" applyAlignment="1">
      <alignment horizontal="left" vertical="center"/>
    </xf>
    <xf numFmtId="0" fontId="261"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1"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95250</xdr:rowOff>
    </xdr:from>
    <xdr:to>
      <xdr:col>2</xdr:col>
      <xdr:colOff>497644</xdr:colOff>
      <xdr:row>3</xdr:row>
      <xdr:rowOff>339969</xdr:rowOff>
    </xdr:to>
    <xdr:pic>
      <xdr:nvPicPr>
        <xdr:cNvPr id="3" name="Image 2" descr="C:\Users\a3273\Pictures\Downloads\E01_ARK_LOGO_CMA_QUADRI_MM.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134" y="344365"/>
          <a:ext cx="1889760"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152400</xdr:rowOff>
    </xdr:from>
    <xdr:to>
      <xdr:col>1</xdr:col>
      <xdr:colOff>933450</xdr:colOff>
      <xdr:row>3</xdr:row>
      <xdr:rowOff>19050</xdr:rowOff>
    </xdr:to>
    <xdr:pic>
      <xdr:nvPicPr>
        <xdr:cNvPr id="5" name="Image 4" descr="C:\Users\a3273\Pictures\Downloads\E01_ARK_LOGO_CMA_QUADRI_MM.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00050"/>
          <a:ext cx="885825" cy="361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xdr:row>
      <xdr:rowOff>180975</xdr:rowOff>
    </xdr:from>
    <xdr:to>
      <xdr:col>1</xdr:col>
      <xdr:colOff>971550</xdr:colOff>
      <xdr:row>3</xdr:row>
      <xdr:rowOff>47625</xdr:rowOff>
    </xdr:to>
    <xdr:pic>
      <xdr:nvPicPr>
        <xdr:cNvPr id="3" name="Image 2" descr="C:\Users\a3273\Pictures\Downloads\E01_ARK_LOGO_CMA_QUADRI_MM.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28625"/>
          <a:ext cx="885825" cy="361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133350</xdr:rowOff>
    </xdr:from>
    <xdr:to>
      <xdr:col>1</xdr:col>
      <xdr:colOff>923925</xdr:colOff>
      <xdr:row>3</xdr:row>
      <xdr:rowOff>0</xdr:rowOff>
    </xdr:to>
    <xdr:pic>
      <xdr:nvPicPr>
        <xdr:cNvPr id="4" name="Image 3" descr="C:\Users\a3273\Pictures\Downloads\E01_ARK_LOGO_CMA_QUADRI_MM.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0"/>
          <a:ext cx="885825" cy="361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130" zoomScaleNormal="130" workbookViewId="0">
      <selection activeCell="O7" sqref="O7"/>
    </sheetView>
  </sheetViews>
  <sheetFormatPr baseColWidth="10" defaultRowHeight="19.95" customHeight="1"/>
  <cols>
    <col min="1" max="1" width="2.6640625" customWidth="1"/>
    <col min="2" max="2" width="21.5546875" customWidth="1"/>
  </cols>
  <sheetData>
    <row r="1" spans="1:13" s="5" customFormat="1" ht="19.95" customHeight="1">
      <c r="A1" s="1"/>
      <c r="B1" s="1"/>
      <c r="I1" s="55"/>
    </row>
    <row r="2" spans="1:13" s="5" customFormat="1" ht="19.95" customHeight="1">
      <c r="A2" s="1"/>
      <c r="B2" s="1"/>
      <c r="I2" s="55"/>
    </row>
    <row r="3" spans="1:13" s="5" customFormat="1" ht="19.95" customHeight="1">
      <c r="A3" s="1"/>
      <c r="B3" s="1"/>
      <c r="I3" s="55"/>
    </row>
    <row r="4" spans="1:13" ht="34.950000000000003" customHeight="1" thickBot="1"/>
    <row r="5" spans="1:13" ht="19.95" customHeight="1" thickTop="1">
      <c r="B5" s="164" t="s">
        <v>65</v>
      </c>
      <c r="C5" s="165"/>
      <c r="D5" s="165"/>
      <c r="E5" s="165"/>
      <c r="F5" s="165"/>
      <c r="G5" s="165"/>
      <c r="H5" s="165"/>
      <c r="I5" s="165"/>
      <c r="J5" s="165"/>
      <c r="K5" s="165"/>
      <c r="L5" s="165"/>
      <c r="M5" s="166"/>
    </row>
    <row r="6" spans="1:13" ht="19.95" customHeight="1">
      <c r="B6" s="167"/>
      <c r="C6" s="168"/>
      <c r="D6" s="168"/>
      <c r="E6" s="168"/>
      <c r="F6" s="168"/>
      <c r="G6" s="168"/>
      <c r="H6" s="168"/>
      <c r="I6" s="168"/>
      <c r="J6" s="168"/>
      <c r="K6" s="168"/>
      <c r="L6" s="168"/>
      <c r="M6" s="169"/>
    </row>
    <row r="7" spans="1:13" ht="19.95" customHeight="1">
      <c r="B7" s="167"/>
      <c r="C7" s="168"/>
      <c r="D7" s="168"/>
      <c r="E7" s="168"/>
      <c r="F7" s="168"/>
      <c r="G7" s="168"/>
      <c r="H7" s="168"/>
      <c r="I7" s="168"/>
      <c r="J7" s="168"/>
      <c r="K7" s="168"/>
      <c r="L7" s="168"/>
      <c r="M7" s="169"/>
    </row>
    <row r="8" spans="1:13" ht="19.95" customHeight="1">
      <c r="B8" s="167"/>
      <c r="C8" s="168"/>
      <c r="D8" s="168"/>
      <c r="E8" s="168"/>
      <c r="F8" s="168"/>
      <c r="G8" s="168"/>
      <c r="H8" s="168"/>
      <c r="I8" s="168"/>
      <c r="J8" s="168"/>
      <c r="K8" s="168"/>
      <c r="L8" s="168"/>
      <c r="M8" s="169"/>
    </row>
    <row r="9" spans="1:13" ht="19.95" customHeight="1">
      <c r="B9" s="167"/>
      <c r="C9" s="168"/>
      <c r="D9" s="168"/>
      <c r="E9" s="168"/>
      <c r="F9" s="168"/>
      <c r="G9" s="168"/>
      <c r="H9" s="168"/>
      <c r="I9" s="168"/>
      <c r="J9" s="168"/>
      <c r="K9" s="168"/>
      <c r="L9" s="168"/>
      <c r="M9" s="169"/>
    </row>
    <row r="10" spans="1:13" ht="19.95" customHeight="1">
      <c r="B10" s="167"/>
      <c r="C10" s="168"/>
      <c r="D10" s="168"/>
      <c r="E10" s="168"/>
      <c r="F10" s="168"/>
      <c r="G10" s="168"/>
      <c r="H10" s="168"/>
      <c r="I10" s="168"/>
      <c r="J10" s="168"/>
      <c r="K10" s="168"/>
      <c r="L10" s="168"/>
      <c r="M10" s="169"/>
    </row>
    <row r="11" spans="1:13" ht="19.95" customHeight="1">
      <c r="B11" s="167"/>
      <c r="C11" s="168"/>
      <c r="D11" s="168"/>
      <c r="E11" s="168"/>
      <c r="F11" s="168"/>
      <c r="G11" s="168"/>
      <c r="H11" s="168"/>
      <c r="I11" s="168"/>
      <c r="J11" s="168"/>
      <c r="K11" s="168"/>
      <c r="L11" s="168"/>
      <c r="M11" s="169"/>
    </row>
    <row r="12" spans="1:13" ht="19.95" customHeight="1">
      <c r="B12" s="167"/>
      <c r="C12" s="168"/>
      <c r="D12" s="168"/>
      <c r="E12" s="168"/>
      <c r="F12" s="168"/>
      <c r="G12" s="168"/>
      <c r="H12" s="168"/>
      <c r="I12" s="168"/>
      <c r="J12" s="168"/>
      <c r="K12" s="168"/>
      <c r="L12" s="168"/>
      <c r="M12" s="169"/>
    </row>
    <row r="13" spans="1:13" ht="19.95" customHeight="1">
      <c r="B13" s="167"/>
      <c r="C13" s="168"/>
      <c r="D13" s="168"/>
      <c r="E13" s="168"/>
      <c r="F13" s="168"/>
      <c r="G13" s="168"/>
      <c r="H13" s="168"/>
      <c r="I13" s="168"/>
      <c r="J13" s="168"/>
      <c r="K13" s="168"/>
      <c r="L13" s="168"/>
      <c r="M13" s="169"/>
    </row>
    <row r="14" spans="1:13" ht="19.95" customHeight="1">
      <c r="B14" s="167"/>
      <c r="C14" s="168"/>
      <c r="D14" s="168"/>
      <c r="E14" s="168"/>
      <c r="F14" s="168"/>
      <c r="G14" s="168"/>
      <c r="H14" s="168"/>
      <c r="I14" s="168"/>
      <c r="J14" s="168"/>
      <c r="K14" s="168"/>
      <c r="L14" s="168"/>
      <c r="M14" s="169"/>
    </row>
    <row r="15" spans="1:13" ht="19.95" customHeight="1">
      <c r="B15" s="167"/>
      <c r="C15" s="168"/>
      <c r="D15" s="168"/>
      <c r="E15" s="168"/>
      <c r="F15" s="168"/>
      <c r="G15" s="168"/>
      <c r="H15" s="168"/>
      <c r="I15" s="168"/>
      <c r="J15" s="168"/>
      <c r="K15" s="168"/>
      <c r="L15" s="168"/>
      <c r="M15" s="169"/>
    </row>
    <row r="16" spans="1:13" ht="19.95" customHeight="1">
      <c r="B16" s="167"/>
      <c r="C16" s="168"/>
      <c r="D16" s="168"/>
      <c r="E16" s="168"/>
      <c r="F16" s="168"/>
      <c r="G16" s="168"/>
      <c r="H16" s="168"/>
      <c r="I16" s="168"/>
      <c r="J16" s="168"/>
      <c r="K16" s="168"/>
      <c r="L16" s="168"/>
      <c r="M16" s="169"/>
    </row>
    <row r="17" spans="2:13" ht="19.95" customHeight="1">
      <c r="B17" s="167"/>
      <c r="C17" s="168"/>
      <c r="D17" s="168"/>
      <c r="E17" s="168"/>
      <c r="F17" s="168"/>
      <c r="G17" s="168"/>
      <c r="H17" s="168"/>
      <c r="I17" s="168"/>
      <c r="J17" s="168"/>
      <c r="K17" s="168"/>
      <c r="L17" s="168"/>
      <c r="M17" s="169"/>
    </row>
    <row r="18" spans="2:13" ht="19.95" customHeight="1">
      <c r="B18" s="167"/>
      <c r="C18" s="168"/>
      <c r="D18" s="168"/>
      <c r="E18" s="168"/>
      <c r="F18" s="168"/>
      <c r="G18" s="168"/>
      <c r="H18" s="168"/>
      <c r="I18" s="168"/>
      <c r="J18" s="168"/>
      <c r="K18" s="168"/>
      <c r="L18" s="168"/>
      <c r="M18" s="169"/>
    </row>
    <row r="19" spans="2:13" ht="19.95" customHeight="1">
      <c r="B19" s="167"/>
      <c r="C19" s="168"/>
      <c r="D19" s="168"/>
      <c r="E19" s="168"/>
      <c r="F19" s="168"/>
      <c r="G19" s="168"/>
      <c r="H19" s="168"/>
      <c r="I19" s="168"/>
      <c r="J19" s="168"/>
      <c r="K19" s="168"/>
      <c r="L19" s="168"/>
      <c r="M19" s="169"/>
    </row>
    <row r="20" spans="2:13" ht="19.95" customHeight="1" thickBot="1">
      <c r="B20" s="170"/>
      <c r="C20" s="171"/>
      <c r="D20" s="171"/>
      <c r="E20" s="171"/>
      <c r="F20" s="171"/>
      <c r="G20" s="171"/>
      <c r="H20" s="171"/>
      <c r="I20" s="171"/>
      <c r="J20" s="171"/>
      <c r="K20" s="171"/>
      <c r="L20" s="171"/>
      <c r="M20" s="172"/>
    </row>
    <row r="21" spans="2:13" ht="19.95"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showGridLines="0" zoomScaleNormal="100" workbookViewId="0">
      <selection activeCell="P20" sqref="P20"/>
    </sheetView>
  </sheetViews>
  <sheetFormatPr baseColWidth="10" defaultRowHeight="14.4"/>
  <cols>
    <col min="1" max="1" width="2.6640625" customWidth="1"/>
    <col min="2" max="2" width="36.88671875" bestFit="1" customWidth="1"/>
    <col min="3" max="16" width="8.6640625" style="87" customWidth="1"/>
    <col min="17" max="17" width="2.6640625" style="152" customWidth="1"/>
    <col min="18" max="18" width="8.6640625" customWidth="1"/>
  </cols>
  <sheetData>
    <row r="1" spans="1:19" s="5" customFormat="1" ht="19.95" customHeight="1">
      <c r="A1" s="1"/>
      <c r="B1" s="1"/>
      <c r="Q1" s="151"/>
    </row>
    <row r="2" spans="1:19" s="5" customFormat="1" ht="19.95" customHeight="1">
      <c r="A2" s="1"/>
      <c r="B2" s="1"/>
      <c r="Q2" s="151"/>
    </row>
    <row r="3" spans="1:19" s="5" customFormat="1" ht="19.95" customHeight="1">
      <c r="A3" s="1"/>
      <c r="B3" s="1"/>
      <c r="Q3" s="151"/>
    </row>
    <row r="4" spans="1:19" ht="35.1" customHeight="1">
      <c r="B4" s="77" t="s">
        <v>32</v>
      </c>
    </row>
    <row r="5" spans="1:19" ht="30" customHeight="1">
      <c r="B5" s="9" t="s">
        <v>20</v>
      </c>
      <c r="C5" s="2">
        <v>2015</v>
      </c>
      <c r="D5" s="2" t="s">
        <v>26</v>
      </c>
      <c r="E5" s="2">
        <v>2016</v>
      </c>
      <c r="F5" s="2" t="s">
        <v>27</v>
      </c>
      <c r="G5" s="2">
        <v>2017</v>
      </c>
      <c r="H5" s="2" t="s">
        <v>28</v>
      </c>
      <c r="I5" s="2">
        <v>2018</v>
      </c>
      <c r="J5" s="2" t="s">
        <v>29</v>
      </c>
      <c r="K5" s="2">
        <v>2019</v>
      </c>
      <c r="L5" s="2" t="s">
        <v>64</v>
      </c>
      <c r="M5" s="2">
        <v>2020</v>
      </c>
      <c r="N5" s="2" t="s">
        <v>66</v>
      </c>
      <c r="O5" s="2">
        <v>2021</v>
      </c>
      <c r="P5" s="2" t="s">
        <v>70</v>
      </c>
      <c r="Q5" s="149"/>
      <c r="R5" s="2" t="s">
        <v>71</v>
      </c>
    </row>
    <row r="6" spans="1:19">
      <c r="B6" s="90"/>
      <c r="C6" s="91"/>
      <c r="D6" s="91"/>
      <c r="E6" s="91"/>
      <c r="F6" s="91"/>
      <c r="G6" s="91"/>
      <c r="H6" s="91"/>
      <c r="I6" s="91"/>
      <c r="J6" s="91"/>
      <c r="K6" s="91"/>
      <c r="L6" s="91"/>
      <c r="M6" s="91"/>
      <c r="N6" s="91"/>
      <c r="O6" s="91"/>
      <c r="P6" s="91"/>
      <c r="Q6" s="153"/>
      <c r="R6" s="91"/>
    </row>
    <row r="7" spans="1:19" ht="24.9" customHeight="1">
      <c r="B7" s="148" t="s">
        <v>63</v>
      </c>
      <c r="C7" s="83">
        <v>1780</v>
      </c>
      <c r="D7" s="117">
        <v>936.42499999999995</v>
      </c>
      <c r="E7" s="124">
        <v>1851.9880000000001</v>
      </c>
      <c r="F7" s="117">
        <v>1002.766</v>
      </c>
      <c r="G7" s="124">
        <v>2089.6060000000002</v>
      </c>
      <c r="H7" s="117">
        <v>1082.423</v>
      </c>
      <c r="I7" s="124">
        <v>2145.8049999999998</v>
      </c>
      <c r="J7" s="117">
        <v>1115.819</v>
      </c>
      <c r="K7" s="124">
        <v>2303</v>
      </c>
      <c r="L7" s="117">
        <v>1096.4269999999999</v>
      </c>
      <c r="M7" s="124">
        <v>2157.5230000000001</v>
      </c>
      <c r="N7" s="117">
        <v>1224.0640000000001</v>
      </c>
      <c r="O7" s="124">
        <v>2530.65</v>
      </c>
      <c r="P7" s="117">
        <v>1342.5550000000001</v>
      </c>
      <c r="Q7" s="150"/>
      <c r="R7" s="160">
        <f>P7/N7-1</f>
        <v>9.6801311042559846E-2</v>
      </c>
      <c r="S7" s="128"/>
    </row>
    <row r="8" spans="1:19" ht="24.9" customHeight="1">
      <c r="B8" s="3" t="s">
        <v>2</v>
      </c>
      <c r="C8" s="84">
        <v>-1137</v>
      </c>
      <c r="D8" s="118">
        <v>-606.42100000000005</v>
      </c>
      <c r="E8" s="125">
        <v>-1171.597</v>
      </c>
      <c r="F8" s="118">
        <v>-632.298</v>
      </c>
      <c r="G8" s="125">
        <v>-1313.0809999999999</v>
      </c>
      <c r="H8" s="118">
        <v>-675.46400000000006</v>
      </c>
      <c r="I8" s="125">
        <v>-1394.211</v>
      </c>
      <c r="J8" s="118">
        <f>-708.439</f>
        <v>-708.43899999999996</v>
      </c>
      <c r="K8" s="125">
        <v>-1446</v>
      </c>
      <c r="L8" s="118">
        <v>-600.29999999999995</v>
      </c>
      <c r="M8" s="125">
        <v>-1353.2570000000001</v>
      </c>
      <c r="N8" s="118">
        <v>-734.89700000000005</v>
      </c>
      <c r="O8" s="125">
        <v>-1550.442</v>
      </c>
      <c r="P8" s="118">
        <v>-797.58199999999999</v>
      </c>
      <c r="Q8" s="154"/>
      <c r="R8" s="161">
        <f t="shared" ref="R8:R18" si="0">P8/N8-1</f>
        <v>8.5297667564298019E-2</v>
      </c>
      <c r="S8" s="128"/>
    </row>
    <row r="9" spans="1:19" ht="24.9" customHeight="1">
      <c r="B9" s="3" t="s">
        <v>30</v>
      </c>
      <c r="C9" s="84">
        <v>-99</v>
      </c>
      <c r="D9" s="118">
        <v>-50.887</v>
      </c>
      <c r="E9" s="125">
        <v>-110.69499999999999</v>
      </c>
      <c r="F9" s="118">
        <v>-55.572000000000003</v>
      </c>
      <c r="G9" s="125">
        <v>-114.291</v>
      </c>
      <c r="H9" s="118">
        <v>-58.106000000000002</v>
      </c>
      <c r="I9" s="125">
        <v>-119.31399999999999</v>
      </c>
      <c r="J9" s="118">
        <v>-64.188000000000002</v>
      </c>
      <c r="K9" s="125">
        <v>-133</v>
      </c>
      <c r="L9" s="118">
        <v>-67.001999999999995</v>
      </c>
      <c r="M9" s="125">
        <v>-139.761</v>
      </c>
      <c r="N9" s="118">
        <v>-71.703000000000003</v>
      </c>
      <c r="O9" s="125">
        <v>-151.60499999999999</v>
      </c>
      <c r="P9" s="118">
        <v>-73.049000000000007</v>
      </c>
      <c r="Q9" s="154"/>
      <c r="R9" s="161">
        <f t="shared" si="0"/>
        <v>1.8771878443021972E-2</v>
      </c>
      <c r="S9" s="128"/>
    </row>
    <row r="10" spans="1:19" ht="24.9" customHeight="1">
      <c r="B10" s="7" t="s">
        <v>21</v>
      </c>
      <c r="C10" s="83">
        <v>545</v>
      </c>
      <c r="D10" s="119">
        <v>279.11700000000002</v>
      </c>
      <c r="E10" s="121">
        <v>569.69600000000003</v>
      </c>
      <c r="F10" s="119">
        <v>314.89600000000002</v>
      </c>
      <c r="G10" s="121">
        <v>662.23400000000004</v>
      </c>
      <c r="H10" s="119">
        <v>348.85300000000001</v>
      </c>
      <c r="I10" s="121">
        <v>632.28</v>
      </c>
      <c r="J10" s="119">
        <v>343.19200000000001</v>
      </c>
      <c r="K10" s="121">
        <v>724</v>
      </c>
      <c r="L10" s="119">
        <v>429.125</v>
      </c>
      <c r="M10" s="121">
        <v>664.5</v>
      </c>
      <c r="N10" s="119">
        <f>+N7+N8+N9</f>
        <v>417.46400000000006</v>
      </c>
      <c r="O10" s="121">
        <v>828.60299999999995</v>
      </c>
      <c r="P10" s="119">
        <v>471.92399999999998</v>
      </c>
      <c r="Q10" s="150"/>
      <c r="R10" s="123">
        <f t="shared" si="0"/>
        <v>0.13045436253185883</v>
      </c>
      <c r="S10" s="128"/>
    </row>
    <row r="11" spans="1:19" ht="24.9" customHeight="1">
      <c r="B11" s="3" t="s">
        <v>31</v>
      </c>
      <c r="C11" s="84">
        <v>-108</v>
      </c>
      <c r="D11" s="118">
        <v>-26.041</v>
      </c>
      <c r="E11" s="125">
        <v>-103.21</v>
      </c>
      <c r="F11" s="118">
        <v>-25.332999999999998</v>
      </c>
      <c r="G11" s="125">
        <v>-52.731000000000002</v>
      </c>
      <c r="H11" s="118">
        <v>-37.662999999999997</v>
      </c>
      <c r="I11" s="125">
        <v>-63.679000000000002</v>
      </c>
      <c r="J11" s="118">
        <v>-33.729999999999997</v>
      </c>
      <c r="K11" s="125">
        <v>-99</v>
      </c>
      <c r="L11" s="118">
        <v>-84.22</v>
      </c>
      <c r="M11" s="125">
        <v>-160.07</v>
      </c>
      <c r="N11" s="118">
        <v>-52.588999999999999</v>
      </c>
      <c r="O11" s="125">
        <v>-115.789</v>
      </c>
      <c r="P11" s="118">
        <v>-48.966999999999999</v>
      </c>
      <c r="Q11" s="154"/>
      <c r="R11" s="161">
        <f t="shared" si="0"/>
        <v>-6.8873718838540432E-2</v>
      </c>
      <c r="S11" s="128"/>
    </row>
    <row r="12" spans="1:19" ht="24.9" customHeight="1">
      <c r="B12" s="8" t="s">
        <v>22</v>
      </c>
      <c r="C12" s="83">
        <v>437</v>
      </c>
      <c r="D12" s="119">
        <v>253.07599999999999</v>
      </c>
      <c r="E12" s="121">
        <v>466.48599999999999</v>
      </c>
      <c r="F12" s="119">
        <v>289.56299999999999</v>
      </c>
      <c r="G12" s="121">
        <v>609.50300000000004</v>
      </c>
      <c r="H12" s="119">
        <v>311.19</v>
      </c>
      <c r="I12" s="121">
        <v>568.601</v>
      </c>
      <c r="J12" s="119">
        <v>309.46199999999999</v>
      </c>
      <c r="K12" s="121">
        <v>626</v>
      </c>
      <c r="L12" s="119">
        <v>344.90499999999997</v>
      </c>
      <c r="M12" s="121">
        <v>504.43400000000003</v>
      </c>
      <c r="N12" s="119">
        <f>+N10+N11</f>
        <v>364.87500000000006</v>
      </c>
      <c r="O12" s="121">
        <v>712.81399999999996</v>
      </c>
      <c r="P12" s="119">
        <v>422.95699999999999</v>
      </c>
      <c r="Q12" s="150"/>
      <c r="R12" s="123">
        <f t="shared" si="0"/>
        <v>0.15918328194587161</v>
      </c>
      <c r="S12" s="128"/>
    </row>
    <row r="13" spans="1:19" ht="24.9" customHeight="1">
      <c r="B13" s="4" t="s">
        <v>33</v>
      </c>
      <c r="C13" s="84">
        <v>4</v>
      </c>
      <c r="D13" s="118">
        <v>4.9589999999999996</v>
      </c>
      <c r="E13" s="125">
        <v>10.061999999999999</v>
      </c>
      <c r="F13" s="118">
        <v>1.6739999999999999</v>
      </c>
      <c r="G13" s="125">
        <v>23.919</v>
      </c>
      <c r="H13" s="118">
        <v>6.5460000000000003</v>
      </c>
      <c r="I13" s="125">
        <v>0.248</v>
      </c>
      <c r="J13" s="118">
        <f>0.434</f>
        <v>0.434</v>
      </c>
      <c r="K13" s="125">
        <v>-1.837</v>
      </c>
      <c r="L13" s="118">
        <v>1.165</v>
      </c>
      <c r="M13" s="125">
        <v>1.1000000000000001</v>
      </c>
      <c r="N13" s="118">
        <v>2.6440000000000001</v>
      </c>
      <c r="O13" s="125">
        <v>3.4253950301201397</v>
      </c>
      <c r="P13" s="118">
        <v>3.03019665999176</v>
      </c>
      <c r="Q13" s="154"/>
      <c r="R13" s="161" t="s">
        <v>67</v>
      </c>
      <c r="S13" s="128"/>
    </row>
    <row r="14" spans="1:19" ht="24.9" customHeight="1">
      <c r="B14" s="3" t="s">
        <v>0</v>
      </c>
      <c r="C14" s="84">
        <v>2</v>
      </c>
      <c r="D14" s="118">
        <v>-3.1829999999999998</v>
      </c>
      <c r="E14" s="125">
        <v>-3.3460000000000001</v>
      </c>
      <c r="F14" s="118">
        <v>-2.032</v>
      </c>
      <c r="G14" s="125">
        <v>-2.4289999999999998</v>
      </c>
      <c r="H14" s="118">
        <v>0.47399999999999998</v>
      </c>
      <c r="I14" s="125">
        <v>4.8289999999999997</v>
      </c>
      <c r="J14" s="118">
        <f>23.789</f>
        <v>23.789000000000001</v>
      </c>
      <c r="K14" s="125">
        <v>1.918512</v>
      </c>
      <c r="L14" s="118">
        <v>-2.0219999999999998</v>
      </c>
      <c r="M14" s="125">
        <v>-1.9530000000000001</v>
      </c>
      <c r="N14" s="118">
        <v>0.54100000000000004</v>
      </c>
      <c r="O14" s="125">
        <v>0.34899999999999998</v>
      </c>
      <c r="P14" s="118">
        <v>9.9380000000000006</v>
      </c>
      <c r="Q14" s="154"/>
      <c r="R14" s="161" t="s">
        <v>67</v>
      </c>
      <c r="S14" s="128"/>
    </row>
    <row r="15" spans="1:19" ht="24.9" customHeight="1">
      <c r="B15" s="3" t="s">
        <v>1</v>
      </c>
      <c r="C15" s="84">
        <v>0</v>
      </c>
      <c r="D15" s="118">
        <v>0</v>
      </c>
      <c r="E15" s="125">
        <v>0</v>
      </c>
      <c r="F15" s="118">
        <v>0</v>
      </c>
      <c r="G15" s="125">
        <v>0</v>
      </c>
      <c r="H15" s="118">
        <v>19.626000000000001</v>
      </c>
      <c r="I15" s="125">
        <v>19.548999999999999</v>
      </c>
      <c r="J15" s="118">
        <v>0</v>
      </c>
      <c r="K15" s="125">
        <v>0</v>
      </c>
      <c r="L15" s="118">
        <v>0</v>
      </c>
      <c r="M15" s="125">
        <v>-10.974</v>
      </c>
      <c r="N15" s="118">
        <v>0</v>
      </c>
      <c r="O15" s="125">
        <v>0</v>
      </c>
      <c r="P15" s="118">
        <v>0</v>
      </c>
      <c r="Q15" s="154"/>
      <c r="R15" s="161" t="s">
        <v>67</v>
      </c>
      <c r="S15" s="128"/>
    </row>
    <row r="16" spans="1:19" ht="24.9" customHeight="1">
      <c r="B16" s="3" t="s">
        <v>23</v>
      </c>
      <c r="C16" s="84">
        <v>-147</v>
      </c>
      <c r="D16" s="118">
        <v>-68.144000000000005</v>
      </c>
      <c r="E16" s="125">
        <v>-136.86600000000001</v>
      </c>
      <c r="F16" s="118">
        <v>-95.825999999999993</v>
      </c>
      <c r="G16" s="125">
        <v>-202.751</v>
      </c>
      <c r="H16" s="118">
        <v>-91.284999999999997</v>
      </c>
      <c r="I16" s="125">
        <v>-155.69499999999999</v>
      </c>
      <c r="J16" s="118">
        <v>-89.47</v>
      </c>
      <c r="K16" s="125">
        <v>-132</v>
      </c>
      <c r="L16" s="118">
        <v>-94.594999999999999</v>
      </c>
      <c r="M16" s="125">
        <v>-136.346</v>
      </c>
      <c r="N16" s="118">
        <v>-91.108999999999995</v>
      </c>
      <c r="O16" s="125">
        <v>-143.047</v>
      </c>
      <c r="P16" s="118">
        <v>-76.013999999999996</v>
      </c>
      <c r="Q16" s="154"/>
      <c r="R16" s="161">
        <f t="shared" si="0"/>
        <v>-0.1656806682106049</v>
      </c>
      <c r="S16" s="128"/>
    </row>
    <row r="17" spans="2:20" ht="24.9" customHeight="1">
      <c r="B17" s="6" t="s">
        <v>24</v>
      </c>
      <c r="C17" s="85">
        <v>296</v>
      </c>
      <c r="D17" s="120">
        <v>186.708</v>
      </c>
      <c r="E17" s="126">
        <v>336.33600000000001</v>
      </c>
      <c r="F17" s="120">
        <v>193.37899999999999</v>
      </c>
      <c r="G17" s="126">
        <v>428.24200000000002</v>
      </c>
      <c r="H17" s="120">
        <v>246.55099999999999</v>
      </c>
      <c r="I17" s="126">
        <v>437.53199999999998</v>
      </c>
      <c r="J17" s="120">
        <v>244</v>
      </c>
      <c r="K17" s="126">
        <v>511</v>
      </c>
      <c r="L17" s="120">
        <v>249.453</v>
      </c>
      <c r="M17" s="126">
        <v>356.267</v>
      </c>
      <c r="N17" s="120">
        <f>+N12+N13+N14+N15+N16</f>
        <v>276.95100000000008</v>
      </c>
      <c r="O17" s="126">
        <v>573.54139503012016</v>
      </c>
      <c r="P17" s="120">
        <v>359.91119665999173</v>
      </c>
      <c r="Q17" s="154"/>
      <c r="R17" s="162">
        <f t="shared" si="0"/>
        <v>0.29954828348694029</v>
      </c>
      <c r="S17" s="128"/>
    </row>
    <row r="18" spans="2:20" ht="24.9" customHeight="1">
      <c r="B18" s="10" t="s">
        <v>25</v>
      </c>
      <c r="C18" s="83">
        <v>296</v>
      </c>
      <c r="D18" s="121">
        <v>186.69800000000001</v>
      </c>
      <c r="E18" s="121">
        <v>336.18700000000001</v>
      </c>
      <c r="F18" s="121">
        <v>193.262</v>
      </c>
      <c r="G18" s="121">
        <v>428.12099999999998</v>
      </c>
      <c r="H18" s="121">
        <v>246.511</v>
      </c>
      <c r="I18" s="121">
        <v>437.28800000000001</v>
      </c>
      <c r="J18" s="121">
        <v>244.35900000000001</v>
      </c>
      <c r="K18" s="121">
        <v>511</v>
      </c>
      <c r="L18" s="121">
        <v>249.46</v>
      </c>
      <c r="M18" s="121">
        <v>356.24099999999999</v>
      </c>
      <c r="N18" s="121">
        <v>277.05799999999999</v>
      </c>
      <c r="O18" s="121">
        <v>573.72335194326729</v>
      </c>
      <c r="P18" s="121">
        <v>359.91951973167357</v>
      </c>
      <c r="Q18" s="150"/>
      <c r="R18" s="127">
        <f t="shared" si="0"/>
        <v>0.29907643789991112</v>
      </c>
      <c r="S18" s="128"/>
    </row>
    <row r="19" spans="2:20">
      <c r="B19" s="5"/>
      <c r="C19" s="82"/>
      <c r="D19" s="122"/>
      <c r="E19" s="122"/>
      <c r="F19" s="122"/>
      <c r="G19" s="122"/>
      <c r="H19" s="122"/>
      <c r="I19" s="122"/>
      <c r="J19" s="122"/>
      <c r="K19" s="122"/>
      <c r="L19" s="122"/>
      <c r="M19" s="122"/>
      <c r="N19" s="122"/>
      <c r="O19" s="122"/>
      <c r="P19" s="122"/>
      <c r="Q19" s="155"/>
      <c r="R19" s="82"/>
    </row>
    <row r="20" spans="2:20" ht="24.9" customHeight="1">
      <c r="B20" s="8" t="s">
        <v>34</v>
      </c>
      <c r="C20" s="86">
        <v>0.69516310461192354</v>
      </c>
      <c r="D20" s="123">
        <v>0.70193341698480927</v>
      </c>
      <c r="E20" s="127">
        <v>0.69238677572424867</v>
      </c>
      <c r="F20" s="123">
        <v>0.68597259978898373</v>
      </c>
      <c r="G20" s="127">
        <v>0.68308188242185353</v>
      </c>
      <c r="H20" s="123">
        <v>0.67771102424837615</v>
      </c>
      <c r="I20" s="127">
        <v>0.70534135207998871</v>
      </c>
      <c r="J20" s="123">
        <v>0.69242562724014334</v>
      </c>
      <c r="K20" s="127">
        <v>0.68500000000000005</v>
      </c>
      <c r="L20" s="123">
        <f>-(L8+L9)/L7</f>
        <v>0.60861507423658845</v>
      </c>
      <c r="M20" s="127">
        <f>-(M8+M9)/M7</f>
        <v>0.69200560086729079</v>
      </c>
      <c r="N20" s="123">
        <f>-(N8+N9)/N7</f>
        <v>0.65895247307330329</v>
      </c>
      <c r="O20" s="127">
        <f>-(O8+O9)/O7</f>
        <v>0.67257305435362458</v>
      </c>
      <c r="P20" s="123">
        <v>0.64848814387492504</v>
      </c>
      <c r="Q20" s="156"/>
      <c r="R20" s="159" t="s">
        <v>72</v>
      </c>
      <c r="S20" s="158"/>
      <c r="T20" s="163"/>
    </row>
    <row r="21" spans="2:20">
      <c r="C21" s="102"/>
      <c r="D21" s="102"/>
      <c r="E21" s="102"/>
      <c r="F21" s="102"/>
      <c r="G21" s="102"/>
      <c r="H21" s="102"/>
      <c r="I21" s="147"/>
      <c r="J21" s="102"/>
      <c r="L21" s="146"/>
      <c r="M21" s="146"/>
      <c r="N21" s="146"/>
      <c r="O21" s="146"/>
      <c r="P21" s="146"/>
      <c r="Q21" s="157"/>
    </row>
    <row r="22" spans="2:20" ht="42.75" customHeight="1">
      <c r="B22" s="173" t="s">
        <v>69</v>
      </c>
      <c r="C22" s="173"/>
      <c r="D22" s="173"/>
      <c r="E22" s="173"/>
      <c r="F22" s="173"/>
      <c r="G22" s="173"/>
      <c r="H22" s="173"/>
      <c r="I22" s="173"/>
      <c r="J22" s="173"/>
      <c r="K22" s="173"/>
      <c r="L22" s="173"/>
      <c r="M22" s="173"/>
      <c r="N22" s="173"/>
      <c r="O22" s="173"/>
      <c r="P22" s="173"/>
      <c r="Q22" s="173"/>
      <c r="R22" s="173"/>
    </row>
  </sheetData>
  <mergeCells count="1">
    <mergeCell ref="B22:R22"/>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topLeftCell="B22" zoomScaleNormal="100" zoomScaleSheetLayoutView="100" workbookViewId="0">
      <selection activeCell="R16" sqref="R16"/>
    </sheetView>
  </sheetViews>
  <sheetFormatPr baseColWidth="10" defaultColWidth="11.44140625" defaultRowHeight="13.2"/>
  <cols>
    <col min="1" max="1" width="2.6640625" style="35" customWidth="1"/>
    <col min="2" max="2" width="55.109375" style="35" customWidth="1"/>
    <col min="3" max="3" width="12" style="35" customWidth="1"/>
    <col min="4" max="7" width="10.6640625" style="35" customWidth="1"/>
    <col min="8" max="8" width="2.88671875" style="54" customWidth="1"/>
    <col min="9" max="17" width="10.6640625" style="35" customWidth="1"/>
    <col min="18" max="16384" width="11.44140625" style="35"/>
  </cols>
  <sheetData>
    <row r="1" spans="1:18" s="5" customFormat="1" ht="19.95" customHeight="1">
      <c r="A1" s="1"/>
      <c r="B1" s="1"/>
      <c r="H1" s="55"/>
    </row>
    <row r="2" spans="1:18" s="5" customFormat="1" ht="19.95" customHeight="1">
      <c r="A2" s="1"/>
      <c r="B2" s="1"/>
      <c r="H2" s="55"/>
    </row>
    <row r="3" spans="1:18" s="5" customFormat="1" ht="19.95" customHeight="1">
      <c r="A3" s="1"/>
      <c r="B3" s="1"/>
      <c r="H3" s="55"/>
    </row>
    <row r="4" spans="1:18" s="5" customFormat="1" ht="34.950000000000003" customHeight="1">
      <c r="B4" s="28" t="s">
        <v>45</v>
      </c>
      <c r="H4" s="55"/>
    </row>
    <row r="5" spans="1:18" s="5" customFormat="1" ht="19.95" customHeight="1">
      <c r="B5" s="28"/>
      <c r="C5" s="174" t="s">
        <v>46</v>
      </c>
      <c r="D5" s="174"/>
      <c r="E5" s="174"/>
      <c r="F5" s="174"/>
      <c r="G5" s="174"/>
      <c r="H5" s="56"/>
      <c r="I5" s="174" t="s">
        <v>47</v>
      </c>
      <c r="J5" s="174"/>
      <c r="K5" s="174"/>
      <c r="L5" s="174"/>
      <c r="M5" s="174"/>
      <c r="N5" s="174"/>
      <c r="O5" s="174"/>
      <c r="P5" s="174"/>
      <c r="Q5" s="174"/>
      <c r="R5" s="174"/>
    </row>
    <row r="6" spans="1:18" s="30" customFormat="1" ht="10.199999999999999" customHeight="1">
      <c r="B6" s="28"/>
      <c r="C6" s="31"/>
      <c r="D6" s="31"/>
      <c r="E6" s="31"/>
      <c r="F6" s="31"/>
      <c r="G6" s="31"/>
      <c r="H6" s="57"/>
    </row>
    <row r="7" spans="1:18" s="13" customFormat="1" ht="30" customHeight="1">
      <c r="B7" s="9" t="s">
        <v>48</v>
      </c>
      <c r="C7" s="29">
        <v>42339</v>
      </c>
      <c r="D7" s="29">
        <v>42522</v>
      </c>
      <c r="E7" s="29">
        <v>42705</v>
      </c>
      <c r="F7" s="29">
        <v>42887</v>
      </c>
      <c r="G7" s="29">
        <v>43070</v>
      </c>
      <c r="H7" s="58"/>
      <c r="I7" s="29">
        <v>43101</v>
      </c>
      <c r="J7" s="29">
        <v>43252</v>
      </c>
      <c r="K7" s="29">
        <v>43435</v>
      </c>
      <c r="L7" s="29">
        <v>43617</v>
      </c>
      <c r="M7" s="29">
        <v>43800</v>
      </c>
      <c r="N7" s="29">
        <v>43983</v>
      </c>
      <c r="O7" s="29">
        <v>44166</v>
      </c>
      <c r="P7" s="29">
        <v>44348</v>
      </c>
      <c r="Q7" s="29">
        <v>44531</v>
      </c>
      <c r="R7" s="29">
        <v>44713</v>
      </c>
    </row>
    <row r="8" spans="1:18" s="32" customFormat="1" ht="15" customHeight="1">
      <c r="B8" s="33"/>
      <c r="C8" s="31"/>
      <c r="D8" s="31"/>
      <c r="E8" s="31"/>
      <c r="F8" s="31"/>
      <c r="G8" s="31"/>
      <c r="H8" s="61"/>
      <c r="I8" s="31"/>
      <c r="J8" s="31"/>
      <c r="K8" s="34"/>
      <c r="L8" s="31"/>
      <c r="M8" s="34"/>
      <c r="N8" s="31"/>
      <c r="O8" s="31"/>
      <c r="P8" s="31"/>
      <c r="Q8" s="31"/>
      <c r="R8" s="31"/>
    </row>
    <row r="9" spans="1:18" s="13" customFormat="1" ht="24.9" customHeight="1">
      <c r="B9" s="16" t="s">
        <v>6</v>
      </c>
      <c r="C9" s="41">
        <v>2113</v>
      </c>
      <c r="D9" s="50">
        <v>1827</v>
      </c>
      <c r="E9" s="41">
        <v>3617</v>
      </c>
      <c r="F9" s="50">
        <v>2938</v>
      </c>
      <c r="G9" s="44">
        <f>4182765/1000</f>
        <v>4182.7650000000003</v>
      </c>
      <c r="H9" s="62"/>
      <c r="I9" s="129">
        <v>4183</v>
      </c>
      <c r="J9" s="44">
        <v>4168</v>
      </c>
      <c r="K9" s="132">
        <v>3236.5880000000002</v>
      </c>
      <c r="L9" s="112">
        <v>6148</v>
      </c>
      <c r="M9" s="132">
        <v>10084</v>
      </c>
      <c r="N9" s="112">
        <v>14511.522999999999</v>
      </c>
      <c r="O9" s="132">
        <v>12901.851000000001</v>
      </c>
      <c r="P9" s="112">
        <v>14230.347</v>
      </c>
      <c r="Q9" s="132">
        <v>15835.673000000001</v>
      </c>
      <c r="R9" s="112">
        <v>13427.709000000001</v>
      </c>
    </row>
    <row r="10" spans="1:18" s="13" customFormat="1" ht="24.9" customHeight="1">
      <c r="B10" s="16" t="s">
        <v>7</v>
      </c>
      <c r="C10" s="41">
        <v>14689</v>
      </c>
      <c r="D10" s="50">
        <v>16659</v>
      </c>
      <c r="E10" s="41">
        <v>18370</v>
      </c>
      <c r="F10" s="50">
        <v>22580</v>
      </c>
      <c r="G10" s="44">
        <v>22982</v>
      </c>
      <c r="H10" s="62"/>
      <c r="I10" s="129">
        <v>1121</v>
      </c>
      <c r="J10" s="44">
        <v>1023</v>
      </c>
      <c r="K10" s="132">
        <v>1179.2629999999999</v>
      </c>
      <c r="L10" s="112">
        <v>1420</v>
      </c>
      <c r="M10" s="132">
        <v>1481</v>
      </c>
      <c r="N10" s="112">
        <v>1482.925</v>
      </c>
      <c r="O10" s="132">
        <v>1476.2829999999999</v>
      </c>
      <c r="P10" s="112">
        <v>1441.24</v>
      </c>
      <c r="Q10" s="132">
        <v>1515.229</v>
      </c>
      <c r="R10" s="112">
        <v>1945.6610000000001</v>
      </c>
    </row>
    <row r="11" spans="1:18" s="13" customFormat="1" ht="24.9" customHeight="1">
      <c r="B11" s="15" t="s">
        <v>8</v>
      </c>
      <c r="C11" s="42">
        <v>814</v>
      </c>
      <c r="D11" s="51">
        <v>928</v>
      </c>
      <c r="E11" s="42">
        <v>833</v>
      </c>
      <c r="F11" s="51">
        <v>702</v>
      </c>
      <c r="G11" s="45">
        <v>685.923</v>
      </c>
      <c r="H11" s="62"/>
      <c r="I11" s="130">
        <v>686</v>
      </c>
      <c r="J11" s="45">
        <v>664</v>
      </c>
      <c r="K11" s="133">
        <v>692.56399999999996</v>
      </c>
      <c r="L11" s="113">
        <v>1053</v>
      </c>
      <c r="M11" s="133">
        <v>1082</v>
      </c>
      <c r="N11" s="113">
        <v>1111.175</v>
      </c>
      <c r="O11" s="133">
        <v>1128.825</v>
      </c>
      <c r="P11" s="113">
        <v>907.95</v>
      </c>
      <c r="Q11" s="133">
        <v>941.73299999999995</v>
      </c>
      <c r="R11" s="113">
        <v>3446.873</v>
      </c>
    </row>
    <row r="12" spans="1:18" s="13" customFormat="1" ht="24.9" customHeight="1">
      <c r="B12" s="16" t="s">
        <v>9</v>
      </c>
      <c r="C12" s="41" t="s">
        <v>18</v>
      </c>
      <c r="D12" s="50" t="s">
        <v>18</v>
      </c>
      <c r="E12" s="41" t="s">
        <v>18</v>
      </c>
      <c r="F12" s="50" t="s">
        <v>18</v>
      </c>
      <c r="G12" s="44" t="s">
        <v>18</v>
      </c>
      <c r="H12" s="62"/>
      <c r="I12" s="129">
        <v>10608</v>
      </c>
      <c r="J12" s="44">
        <v>10013</v>
      </c>
      <c r="K12" s="132">
        <v>11323.695</v>
      </c>
      <c r="L12" s="112">
        <v>9742</v>
      </c>
      <c r="M12" s="132">
        <v>9655</v>
      </c>
      <c r="N12" s="112">
        <v>13038.887000000001</v>
      </c>
      <c r="O12" s="132">
        <v>11922.563</v>
      </c>
      <c r="P12" s="112">
        <v>10467.884</v>
      </c>
      <c r="Q12" s="132">
        <v>9438.2860000000001</v>
      </c>
      <c r="R12" s="112">
        <v>9117.3649999999998</v>
      </c>
    </row>
    <row r="13" spans="1:18" s="13" customFormat="1" ht="24.9" customHeight="1">
      <c r="B13" s="15" t="s">
        <v>10</v>
      </c>
      <c r="C13" s="42">
        <v>36268</v>
      </c>
      <c r="D13" s="51">
        <v>39823</v>
      </c>
      <c r="E13" s="42">
        <v>38973</v>
      </c>
      <c r="F13" s="51">
        <v>38996</v>
      </c>
      <c r="G13" s="45">
        <v>38031</v>
      </c>
      <c r="H13" s="62"/>
      <c r="I13" s="130" t="s">
        <v>18</v>
      </c>
      <c r="J13" s="45" t="s">
        <v>18</v>
      </c>
      <c r="K13" s="133" t="s">
        <v>18</v>
      </c>
      <c r="L13" s="113" t="s">
        <v>18</v>
      </c>
      <c r="M13" s="133" t="s">
        <v>18</v>
      </c>
      <c r="N13" s="113">
        <v>0</v>
      </c>
      <c r="O13" s="133" t="s">
        <v>18</v>
      </c>
      <c r="P13" s="113">
        <v>0</v>
      </c>
      <c r="Q13" s="133" t="s">
        <v>18</v>
      </c>
      <c r="R13" s="113">
        <v>0</v>
      </c>
    </row>
    <row r="14" spans="1:18" s="13" customFormat="1" ht="24.9" customHeight="1">
      <c r="B14" s="16" t="s">
        <v>11</v>
      </c>
      <c r="C14" s="41" t="s">
        <v>18</v>
      </c>
      <c r="D14" s="50" t="s">
        <v>18</v>
      </c>
      <c r="E14" s="41" t="s">
        <v>18</v>
      </c>
      <c r="F14" s="50" t="s">
        <v>18</v>
      </c>
      <c r="G14" s="44" t="s">
        <v>18</v>
      </c>
      <c r="H14" s="62"/>
      <c r="I14" s="129">
        <v>158</v>
      </c>
      <c r="J14" s="44">
        <v>149</v>
      </c>
      <c r="K14" s="132">
        <v>163.94900000000001</v>
      </c>
      <c r="L14" s="112">
        <v>440</v>
      </c>
      <c r="M14" s="132">
        <v>635</v>
      </c>
      <c r="N14" s="112">
        <v>662.01599999999996</v>
      </c>
      <c r="O14" s="132">
        <v>640.78700000000003</v>
      </c>
      <c r="P14" s="112">
        <v>636.89599999999996</v>
      </c>
      <c r="Q14" s="132">
        <v>632.29</v>
      </c>
      <c r="R14" s="112">
        <v>591.78300000000002</v>
      </c>
    </row>
    <row r="15" spans="1:18" s="13" customFormat="1" ht="24.9" customHeight="1">
      <c r="B15" s="17" t="s">
        <v>12</v>
      </c>
      <c r="C15" s="42">
        <v>7040</v>
      </c>
      <c r="D15" s="51">
        <v>8547</v>
      </c>
      <c r="E15" s="42">
        <v>6944</v>
      </c>
      <c r="F15" s="51">
        <v>7346</v>
      </c>
      <c r="G15" s="45">
        <v>7259</v>
      </c>
      <c r="H15" s="62"/>
      <c r="I15" s="130">
        <v>7600</v>
      </c>
      <c r="J15" s="45">
        <v>8379</v>
      </c>
      <c r="K15" s="133">
        <v>8986.8330000000005</v>
      </c>
      <c r="L15" s="112">
        <v>9721</v>
      </c>
      <c r="M15" s="133">
        <v>9785</v>
      </c>
      <c r="N15" s="112">
        <v>11755.823</v>
      </c>
      <c r="O15" s="133">
        <v>14791.361999999999</v>
      </c>
      <c r="P15" s="112">
        <v>16374.646000000001</v>
      </c>
      <c r="Q15" s="133">
        <v>15207.861999999999</v>
      </c>
      <c r="R15" s="112">
        <v>15539.88</v>
      </c>
    </row>
    <row r="16" spans="1:18" s="13" customFormat="1" ht="24.9" customHeight="1">
      <c r="B16" s="16" t="s">
        <v>19</v>
      </c>
      <c r="C16" s="41">
        <v>44368</v>
      </c>
      <c r="D16" s="50">
        <v>46005</v>
      </c>
      <c r="E16" s="41">
        <v>46656</v>
      </c>
      <c r="F16" s="50">
        <v>48175</v>
      </c>
      <c r="G16" s="44">
        <v>50483</v>
      </c>
      <c r="H16" s="62"/>
      <c r="I16" s="129">
        <v>50136</v>
      </c>
      <c r="J16" s="44">
        <v>52825</v>
      </c>
      <c r="K16" s="132">
        <v>55574.536</v>
      </c>
      <c r="L16" s="72">
        <v>59053</v>
      </c>
      <c r="M16" s="132">
        <v>62445</v>
      </c>
      <c r="N16" s="72">
        <v>64502.065000000002</v>
      </c>
      <c r="O16" s="132">
        <v>67250.857000000004</v>
      </c>
      <c r="P16" s="72">
        <v>69616.737999999998</v>
      </c>
      <c r="Q16" s="132">
        <v>73250.953999999998</v>
      </c>
      <c r="R16" s="72">
        <v>77455.86</v>
      </c>
    </row>
    <row r="17" spans="2:18" s="13" customFormat="1" ht="24.9" customHeight="1">
      <c r="B17" s="74" t="s">
        <v>13</v>
      </c>
      <c r="C17" s="72">
        <v>327</v>
      </c>
      <c r="D17" s="73">
        <v>449</v>
      </c>
      <c r="E17" s="72">
        <v>363</v>
      </c>
      <c r="F17" s="73">
        <v>22</v>
      </c>
      <c r="G17" s="76">
        <v>265</v>
      </c>
      <c r="H17" s="62"/>
      <c r="I17" s="129">
        <v>265</v>
      </c>
      <c r="J17" s="76">
        <v>262</v>
      </c>
      <c r="K17" s="134">
        <v>299</v>
      </c>
      <c r="L17" s="114">
        <v>774</v>
      </c>
      <c r="M17" s="134">
        <v>791</v>
      </c>
      <c r="N17" s="114">
        <v>928.26300000000003</v>
      </c>
      <c r="O17" s="134">
        <v>933.84900000000005</v>
      </c>
      <c r="P17" s="114">
        <v>709.06899999999996</v>
      </c>
      <c r="Q17" s="134">
        <v>621.69799999999998</v>
      </c>
      <c r="R17" s="114">
        <v>1485.848</v>
      </c>
    </row>
    <row r="18" spans="2:18" s="13" customFormat="1" ht="24.9" customHeight="1">
      <c r="B18" s="52" t="s">
        <v>14</v>
      </c>
      <c r="C18" s="41">
        <v>152</v>
      </c>
      <c r="D18" s="66">
        <v>142</v>
      </c>
      <c r="E18" s="71">
        <v>117</v>
      </c>
      <c r="F18" s="66">
        <v>106</v>
      </c>
      <c r="G18" s="44">
        <v>101</v>
      </c>
      <c r="H18" s="62"/>
      <c r="I18" s="129" t="s">
        <v>18</v>
      </c>
      <c r="J18" s="44" t="s">
        <v>18</v>
      </c>
      <c r="K18" s="132" t="s">
        <v>18</v>
      </c>
      <c r="L18" s="112" t="s">
        <v>18</v>
      </c>
      <c r="M18" s="132" t="s">
        <v>18</v>
      </c>
      <c r="N18" s="112">
        <v>0</v>
      </c>
      <c r="O18" s="132" t="s">
        <v>18</v>
      </c>
      <c r="P18" s="112" t="s">
        <v>18</v>
      </c>
      <c r="Q18" s="132" t="s">
        <v>18</v>
      </c>
      <c r="R18" s="112">
        <v>0</v>
      </c>
    </row>
    <row r="19" spans="2:18" s="13" customFormat="1" ht="24.9" customHeight="1">
      <c r="B19" s="74" t="s">
        <v>15</v>
      </c>
      <c r="C19" s="72" t="s">
        <v>18</v>
      </c>
      <c r="D19" s="50" t="s">
        <v>18</v>
      </c>
      <c r="E19" s="41" t="s">
        <v>18</v>
      </c>
      <c r="F19" s="50" t="s">
        <v>18</v>
      </c>
      <c r="G19" s="76" t="s">
        <v>18</v>
      </c>
      <c r="H19" s="62"/>
      <c r="I19" s="131">
        <v>50600</v>
      </c>
      <c r="J19" s="76">
        <v>52396</v>
      </c>
      <c r="K19" s="134">
        <v>50190</v>
      </c>
      <c r="L19" s="114">
        <v>55947</v>
      </c>
      <c r="M19" s="134">
        <v>58172</v>
      </c>
      <c r="N19" s="114">
        <v>53372.12</v>
      </c>
      <c r="O19" s="134">
        <v>55304.241999999998</v>
      </c>
      <c r="P19" s="114">
        <v>57430.392999999996</v>
      </c>
      <c r="Q19" s="134">
        <v>58775.76</v>
      </c>
      <c r="R19" s="114">
        <v>55847.425000000003</v>
      </c>
    </row>
    <row r="20" spans="2:18" s="13" customFormat="1" ht="24.9" customHeight="1">
      <c r="B20" s="74" t="s">
        <v>53</v>
      </c>
      <c r="C20" s="72">
        <v>2740</v>
      </c>
      <c r="D20" s="73">
        <v>3007</v>
      </c>
      <c r="E20" s="72">
        <v>2783</v>
      </c>
      <c r="F20" s="73">
        <v>2452</v>
      </c>
      <c r="G20" s="76">
        <v>2625</v>
      </c>
      <c r="H20" s="103"/>
      <c r="I20" s="131">
        <v>1569</v>
      </c>
      <c r="J20" s="76">
        <v>1601</v>
      </c>
      <c r="K20" s="134">
        <v>1887</v>
      </c>
      <c r="L20" s="114">
        <v>1643</v>
      </c>
      <c r="M20" s="134">
        <v>1500</v>
      </c>
      <c r="N20" s="114">
        <f>137.013+160.674+1339.464+92.982+156.797</f>
        <v>1886.9299999999998</v>
      </c>
      <c r="O20" s="134">
        <f>174.3+145.059+951.587+94.958+167.698</f>
        <v>1533.6020000000001</v>
      </c>
      <c r="P20" s="114">
        <v>1564.483597274148</v>
      </c>
      <c r="Q20" s="134">
        <v>1508.3338842035259</v>
      </c>
      <c r="R20" s="114">
        <v>2043.610401784865</v>
      </c>
    </row>
    <row r="21" spans="2:18" s="13" customFormat="1" ht="24.9" customHeight="1">
      <c r="B21" s="74" t="s">
        <v>62</v>
      </c>
      <c r="C21" s="72">
        <v>1153</v>
      </c>
      <c r="D21" s="73">
        <v>1223</v>
      </c>
      <c r="E21" s="72">
        <v>1196</v>
      </c>
      <c r="F21" s="73">
        <v>1207</v>
      </c>
      <c r="G21" s="76">
        <v>1196</v>
      </c>
      <c r="H21" s="62"/>
      <c r="I21" s="131">
        <v>850</v>
      </c>
      <c r="J21" s="76">
        <v>849</v>
      </c>
      <c r="K21" s="134">
        <v>848</v>
      </c>
      <c r="L21" s="114">
        <v>932</v>
      </c>
      <c r="M21" s="134">
        <v>945</v>
      </c>
      <c r="N21" s="114">
        <f>131.686+330.07+458.689</f>
        <v>920.44499999999994</v>
      </c>
      <c r="O21" s="134">
        <f>127.487+336.643+477.403</f>
        <v>941.53300000000002</v>
      </c>
      <c r="P21" s="114">
        <v>965.71299999999997</v>
      </c>
      <c r="Q21" s="134">
        <v>987.09</v>
      </c>
      <c r="R21" s="114">
        <v>976.779</v>
      </c>
    </row>
    <row r="22" spans="2:18" s="13" customFormat="1" ht="24.9" customHeight="1">
      <c r="B22" s="17" t="s">
        <v>52</v>
      </c>
      <c r="C22" s="42">
        <v>449</v>
      </c>
      <c r="D22" s="51">
        <v>542</v>
      </c>
      <c r="E22" s="42">
        <v>542.24599999999998</v>
      </c>
      <c r="F22" s="51">
        <v>542</v>
      </c>
      <c r="G22" s="45">
        <v>572.68399999999997</v>
      </c>
      <c r="H22" s="62"/>
      <c r="I22" s="130">
        <v>573</v>
      </c>
      <c r="J22" s="45">
        <v>571</v>
      </c>
      <c r="K22" s="133">
        <v>538.46100000000001</v>
      </c>
      <c r="L22" s="113">
        <v>538</v>
      </c>
      <c r="M22" s="133">
        <v>567</v>
      </c>
      <c r="N22" s="113">
        <v>566.77599999999995</v>
      </c>
      <c r="O22" s="133">
        <v>550.01700000000005</v>
      </c>
      <c r="P22" s="113">
        <v>569.94399999999996</v>
      </c>
      <c r="Q22" s="133">
        <v>566.53300000000002</v>
      </c>
      <c r="R22" s="113">
        <v>518.32100000000003</v>
      </c>
    </row>
    <row r="23" spans="2:18" s="13" customFormat="1" ht="24.9" customHeight="1">
      <c r="B23" s="47" t="s">
        <v>50</v>
      </c>
      <c r="C23" s="43">
        <f>110111.801</f>
        <v>110111.80100000001</v>
      </c>
      <c r="D23" s="43">
        <v>119152.399</v>
      </c>
      <c r="E23" s="43">
        <v>120392.92600000001</v>
      </c>
      <c r="F23" s="43">
        <v>125065.912</v>
      </c>
      <c r="G23" s="46">
        <v>128384.77899999999</v>
      </c>
      <c r="H23" s="63"/>
      <c r="I23" s="115">
        <v>128346.56</v>
      </c>
      <c r="J23" s="46">
        <v>132900</v>
      </c>
      <c r="K23" s="48">
        <v>134920.302</v>
      </c>
      <c r="L23" s="115">
        <v>147409.266</v>
      </c>
      <c r="M23" s="48">
        <v>157142</v>
      </c>
      <c r="N23" s="115">
        <v>164738.948</v>
      </c>
      <c r="O23" s="48">
        <f>SUM(O9:O22)</f>
        <v>169375.77100000001</v>
      </c>
      <c r="P23" s="48">
        <f>SUM(P9:P22)</f>
        <v>174915.30359727412</v>
      </c>
      <c r="Q23" s="48">
        <f>SUM(Q9:Q22)</f>
        <v>179281.44188420352</v>
      </c>
      <c r="R23" s="48">
        <f>SUM(R9:R22)</f>
        <v>182397.11440178484</v>
      </c>
    </row>
    <row r="24" spans="2:18" s="38" customFormat="1" ht="19.95" customHeight="1">
      <c r="B24" s="39"/>
      <c r="C24" s="40"/>
      <c r="D24" s="40"/>
      <c r="E24" s="40"/>
      <c r="F24" s="40"/>
      <c r="G24" s="40"/>
      <c r="H24" s="64"/>
      <c r="I24" s="40"/>
      <c r="J24" s="40"/>
      <c r="K24" s="40"/>
      <c r="L24" s="40"/>
      <c r="M24" s="40"/>
      <c r="O24" s="40"/>
      <c r="Q24" s="40"/>
    </row>
    <row r="25" spans="2:18" s="13" customFormat="1" ht="30" customHeight="1">
      <c r="B25" s="9" t="s">
        <v>49</v>
      </c>
      <c r="C25" s="29">
        <v>42339</v>
      </c>
      <c r="D25" s="29">
        <v>42522</v>
      </c>
      <c r="E25" s="29">
        <v>42705</v>
      </c>
      <c r="F25" s="29">
        <v>42887</v>
      </c>
      <c r="G25" s="29">
        <v>43070</v>
      </c>
      <c r="H25" s="65"/>
      <c r="I25" s="29">
        <v>43101</v>
      </c>
      <c r="J25" s="29">
        <v>43252</v>
      </c>
      <c r="K25" s="29">
        <v>43435</v>
      </c>
      <c r="L25" s="29">
        <v>43617</v>
      </c>
      <c r="M25" s="29">
        <v>43800</v>
      </c>
      <c r="N25" s="29">
        <v>43983</v>
      </c>
      <c r="O25" s="29">
        <v>44166</v>
      </c>
      <c r="P25" s="29">
        <v>44348</v>
      </c>
      <c r="Q25" s="29">
        <v>44531</v>
      </c>
      <c r="R25" s="29">
        <f>R7</f>
        <v>44713</v>
      </c>
    </row>
    <row r="26" spans="2:18" s="53" customFormat="1" ht="15" customHeight="1">
      <c r="B26" s="69"/>
      <c r="C26" s="70"/>
      <c r="D26" s="70"/>
      <c r="E26" s="70"/>
      <c r="F26" s="70"/>
      <c r="G26" s="70"/>
      <c r="H26" s="65"/>
      <c r="I26" s="70"/>
      <c r="J26" s="70"/>
      <c r="K26" s="70"/>
      <c r="L26" s="70"/>
      <c r="M26" s="70"/>
      <c r="O26" s="70"/>
      <c r="Q26" s="70"/>
    </row>
    <row r="27" spans="2:18" s="13" customFormat="1" ht="24.9" customHeight="1">
      <c r="B27" s="49" t="s">
        <v>56</v>
      </c>
      <c r="C27" s="41">
        <v>570</v>
      </c>
      <c r="D27" s="50">
        <v>774</v>
      </c>
      <c r="E27" s="41">
        <v>615</v>
      </c>
      <c r="F27" s="50">
        <v>514</v>
      </c>
      <c r="G27" s="41">
        <v>610</v>
      </c>
      <c r="H27" s="66"/>
      <c r="I27" s="129">
        <v>559</v>
      </c>
      <c r="J27" s="44">
        <v>560</v>
      </c>
      <c r="K27" s="59">
        <v>811</v>
      </c>
      <c r="L27" s="112">
        <v>1007</v>
      </c>
      <c r="M27" s="59">
        <v>1173</v>
      </c>
      <c r="N27" s="112">
        <v>1185.1410000000001</v>
      </c>
      <c r="O27" s="59">
        <v>1362.942</v>
      </c>
      <c r="P27" s="112">
        <v>1331.645</v>
      </c>
      <c r="Q27" s="59">
        <v>1345.0239999999999</v>
      </c>
      <c r="R27" s="112">
        <v>1838.037</v>
      </c>
    </row>
    <row r="28" spans="2:18" s="13" customFormat="1" ht="24.9" customHeight="1">
      <c r="B28" s="16" t="s">
        <v>57</v>
      </c>
      <c r="C28" s="41">
        <v>504</v>
      </c>
      <c r="D28" s="50">
        <v>649</v>
      </c>
      <c r="E28" s="41">
        <v>512</v>
      </c>
      <c r="F28" s="50">
        <v>428</v>
      </c>
      <c r="G28" s="41">
        <v>399</v>
      </c>
      <c r="H28" s="66"/>
      <c r="I28" s="129">
        <v>399</v>
      </c>
      <c r="J28" s="44">
        <v>393</v>
      </c>
      <c r="K28" s="59">
        <v>428</v>
      </c>
      <c r="L28" s="112">
        <v>972</v>
      </c>
      <c r="M28" s="59">
        <v>1044</v>
      </c>
      <c r="N28" s="112">
        <v>1185.7280000000001</v>
      </c>
      <c r="O28" s="59">
        <v>1208.376</v>
      </c>
      <c r="P28" s="112">
        <v>976.89200000000005</v>
      </c>
      <c r="Q28" s="59">
        <v>956.29100000000005</v>
      </c>
      <c r="R28" s="112">
        <v>2911.806</v>
      </c>
    </row>
    <row r="29" spans="2:18" s="13" customFormat="1" ht="24.9" customHeight="1">
      <c r="B29" s="37" t="s">
        <v>3</v>
      </c>
      <c r="C29" s="72">
        <v>13780</v>
      </c>
      <c r="D29" s="73">
        <v>13635</v>
      </c>
      <c r="E29" s="72">
        <v>12870</v>
      </c>
      <c r="F29" s="73">
        <v>10401</v>
      </c>
      <c r="G29" s="72">
        <v>10788</v>
      </c>
      <c r="H29" s="66"/>
      <c r="I29" s="131">
        <v>10738</v>
      </c>
      <c r="J29" s="76">
        <v>11283</v>
      </c>
      <c r="K29" s="75">
        <v>12771</v>
      </c>
      <c r="L29" s="114">
        <v>14357</v>
      </c>
      <c r="M29" s="75">
        <v>16534</v>
      </c>
      <c r="N29" s="114">
        <v>19129.003000000001</v>
      </c>
      <c r="O29" s="75">
        <v>19348.473999999998</v>
      </c>
      <c r="P29" s="114">
        <v>17169.264999999999</v>
      </c>
      <c r="Q29" s="75">
        <v>16438.84</v>
      </c>
      <c r="R29" s="112">
        <v>15776.492</v>
      </c>
    </row>
    <row r="30" spans="2:18" s="13" customFormat="1" ht="24.9" customHeight="1">
      <c r="B30" s="16" t="s">
        <v>51</v>
      </c>
      <c r="C30" s="41">
        <v>6456</v>
      </c>
      <c r="D30" s="50">
        <v>6822</v>
      </c>
      <c r="E30" s="41">
        <v>7087</v>
      </c>
      <c r="F30" s="50">
        <v>9645</v>
      </c>
      <c r="G30" s="41">
        <v>9815</v>
      </c>
      <c r="H30" s="66"/>
      <c r="I30" s="129">
        <v>7999</v>
      </c>
      <c r="J30" s="44">
        <v>7255</v>
      </c>
      <c r="K30" s="59">
        <v>7117</v>
      </c>
      <c r="L30" s="112">
        <v>7962</v>
      </c>
      <c r="M30" s="59">
        <v>7768</v>
      </c>
      <c r="N30" s="112">
        <v>13602.485000000001</v>
      </c>
      <c r="O30" s="59">
        <v>12579.834999999999</v>
      </c>
      <c r="P30" s="112">
        <v>15040.388000000001</v>
      </c>
      <c r="Q30" s="59">
        <v>14596.802</v>
      </c>
      <c r="R30" s="112">
        <v>14830.787</v>
      </c>
    </row>
    <row r="31" spans="2:18" s="13" customFormat="1" ht="24.9" customHeight="1">
      <c r="B31" s="15" t="s">
        <v>16</v>
      </c>
      <c r="C31" s="42">
        <v>41451</v>
      </c>
      <c r="D31" s="51">
        <v>46408</v>
      </c>
      <c r="E31" s="42">
        <v>47173</v>
      </c>
      <c r="F31" s="51">
        <v>48185</v>
      </c>
      <c r="G31" s="42">
        <v>49436</v>
      </c>
      <c r="H31" s="66"/>
      <c r="I31" s="130">
        <v>49380</v>
      </c>
      <c r="J31" s="45">
        <v>51068</v>
      </c>
      <c r="K31" s="60">
        <v>54555</v>
      </c>
      <c r="L31" s="113">
        <v>56698</v>
      </c>
      <c r="M31" s="60">
        <v>61700</v>
      </c>
      <c r="N31" s="113">
        <v>64996.430999999997</v>
      </c>
      <c r="O31" s="60">
        <v>68361.123000000007</v>
      </c>
      <c r="P31" s="113">
        <v>71231.407999999996</v>
      </c>
      <c r="Q31" s="60">
        <v>74571.114000000001</v>
      </c>
      <c r="R31" s="112">
        <v>75591.126999999993</v>
      </c>
    </row>
    <row r="32" spans="2:18" s="13" customFormat="1" ht="24.9" customHeight="1">
      <c r="B32" s="16" t="s">
        <v>17</v>
      </c>
      <c r="C32" s="41">
        <v>37214</v>
      </c>
      <c r="D32" s="50">
        <v>38793</v>
      </c>
      <c r="E32" s="41">
        <v>39782</v>
      </c>
      <c r="F32" s="50">
        <v>41167</v>
      </c>
      <c r="G32" s="41">
        <v>42808</v>
      </c>
      <c r="H32" s="66"/>
      <c r="I32" s="129">
        <v>48247</v>
      </c>
      <c r="J32" s="44">
        <v>50254</v>
      </c>
      <c r="K32" s="59">
        <v>48033</v>
      </c>
      <c r="L32" s="112">
        <v>53528</v>
      </c>
      <c r="M32" s="59">
        <v>55708</v>
      </c>
      <c r="N32" s="112">
        <v>50922.137999999999</v>
      </c>
      <c r="O32" s="59">
        <v>52736.78</v>
      </c>
      <c r="P32" s="112">
        <v>54780.807999999997</v>
      </c>
      <c r="Q32" s="59">
        <v>56168.824000000001</v>
      </c>
      <c r="R32" s="112">
        <v>53673.659</v>
      </c>
    </row>
    <row r="33" spans="2:18" s="13" customFormat="1" ht="24.9" customHeight="1">
      <c r="B33" s="17" t="s">
        <v>4</v>
      </c>
      <c r="C33" s="41">
        <v>366</v>
      </c>
      <c r="D33" s="50">
        <v>379</v>
      </c>
      <c r="E33" s="41">
        <v>397</v>
      </c>
      <c r="F33" s="50">
        <v>395</v>
      </c>
      <c r="G33" s="41">
        <v>395</v>
      </c>
      <c r="H33" s="66"/>
      <c r="I33" s="129">
        <v>413</v>
      </c>
      <c r="J33" s="41">
        <v>394</v>
      </c>
      <c r="K33" s="59">
        <v>424</v>
      </c>
      <c r="L33" s="112">
        <v>437</v>
      </c>
      <c r="M33" s="59">
        <v>531</v>
      </c>
      <c r="N33" s="112">
        <v>422.41500000000002</v>
      </c>
      <c r="O33" s="59">
        <v>479.73</v>
      </c>
      <c r="P33" s="112">
        <v>467.45400000000001</v>
      </c>
      <c r="Q33" s="59">
        <v>426.79300000000001</v>
      </c>
      <c r="R33" s="112">
        <v>270.084</v>
      </c>
    </row>
    <row r="34" spans="2:18" s="13" customFormat="1" ht="24.9" customHeight="1">
      <c r="B34" s="52" t="s">
        <v>5</v>
      </c>
      <c r="C34" s="42">
        <v>382</v>
      </c>
      <c r="D34" s="51">
        <v>896</v>
      </c>
      <c r="E34" s="42">
        <v>890</v>
      </c>
      <c r="F34" s="51">
        <v>1390</v>
      </c>
      <c r="G34" s="42">
        <v>1893</v>
      </c>
      <c r="H34" s="66"/>
      <c r="I34" s="130">
        <v>1892</v>
      </c>
      <c r="J34" s="45">
        <v>2402</v>
      </c>
      <c r="K34" s="60">
        <v>1667</v>
      </c>
      <c r="L34" s="113">
        <v>2508</v>
      </c>
      <c r="M34" s="60">
        <v>2498</v>
      </c>
      <c r="N34" s="113">
        <v>2518.8440000000001</v>
      </c>
      <c r="O34" s="60">
        <v>2547.739</v>
      </c>
      <c r="P34" s="113">
        <v>2477.5189999999998</v>
      </c>
      <c r="Q34" s="60">
        <v>2473.3620000000001</v>
      </c>
      <c r="R34" s="112">
        <v>2258.5129999999999</v>
      </c>
    </row>
    <row r="35" spans="2:18" s="13" customFormat="1" ht="24.9" customHeight="1">
      <c r="B35" s="16" t="s">
        <v>58</v>
      </c>
      <c r="C35" s="41">
        <v>3612</v>
      </c>
      <c r="D35" s="50">
        <v>4819</v>
      </c>
      <c r="E35" s="41">
        <v>4994</v>
      </c>
      <c r="F35" s="50">
        <v>6575</v>
      </c>
      <c r="G35" s="41">
        <v>5790</v>
      </c>
      <c r="H35" s="66"/>
      <c r="I35" s="129">
        <v>2334</v>
      </c>
      <c r="J35" s="44">
        <v>2637</v>
      </c>
      <c r="K35" s="59">
        <v>2407</v>
      </c>
      <c r="L35" s="112">
        <v>2880</v>
      </c>
      <c r="M35" s="59">
        <v>2834</v>
      </c>
      <c r="N35" s="112">
        <f>223.797+149.638+151.449+2664.617+92.052</f>
        <v>3281.5530000000003</v>
      </c>
      <c r="O35" s="59">
        <f>228.384+135.727+169.681+2393.952+94.028</f>
        <v>3021.7719999999999</v>
      </c>
      <c r="P35" s="112">
        <v>3363.6306132</v>
      </c>
      <c r="Q35" s="59">
        <v>3891.5836131999999</v>
      </c>
      <c r="R35" s="112">
        <v>6746.6409999999996</v>
      </c>
    </row>
    <row r="36" spans="2:18" s="13" customFormat="1" ht="24.9" customHeight="1">
      <c r="B36" s="104" t="s">
        <v>54</v>
      </c>
      <c r="C36" s="78">
        <v>5774</v>
      </c>
      <c r="D36" s="79">
        <v>5975</v>
      </c>
      <c r="E36" s="78">
        <v>6070</v>
      </c>
      <c r="F36" s="79">
        <v>6365</v>
      </c>
      <c r="G36" s="78">
        <v>6449</v>
      </c>
      <c r="H36" s="67"/>
      <c r="I36" s="137">
        <v>6383</v>
      </c>
      <c r="J36" s="80">
        <v>6650</v>
      </c>
      <c r="K36" s="139">
        <v>6704</v>
      </c>
      <c r="L36" s="116">
        <v>7057</v>
      </c>
      <c r="M36" s="139">
        <v>7348</v>
      </c>
      <c r="N36" s="116">
        <v>7491.991</v>
      </c>
      <c r="O36" s="139">
        <v>7725.77</v>
      </c>
      <c r="P36" s="116">
        <v>8072.0992869743395</v>
      </c>
      <c r="Q36" s="139">
        <v>8406.8838140126936</v>
      </c>
      <c r="R36" s="115">
        <v>8494.0825150463716</v>
      </c>
    </row>
    <row r="37" spans="2:18" s="13" customFormat="1" ht="24.9" customHeight="1">
      <c r="B37" s="16" t="s">
        <v>55</v>
      </c>
      <c r="C37" s="135">
        <v>3</v>
      </c>
      <c r="D37" s="136">
        <v>3</v>
      </c>
      <c r="E37" s="135">
        <v>3</v>
      </c>
      <c r="F37" s="136">
        <v>3</v>
      </c>
      <c r="G37" s="135">
        <v>3</v>
      </c>
      <c r="H37" s="105"/>
      <c r="I37" s="138">
        <v>3</v>
      </c>
      <c r="J37" s="135">
        <v>3</v>
      </c>
      <c r="K37" s="136">
        <v>3</v>
      </c>
      <c r="L37" s="113">
        <v>3</v>
      </c>
      <c r="M37" s="136">
        <v>3</v>
      </c>
      <c r="N37" s="113">
        <v>3.2189999999999999</v>
      </c>
      <c r="O37" s="136">
        <v>3.23</v>
      </c>
      <c r="P37" s="113">
        <v>4.1952275808654402</v>
      </c>
      <c r="Q37" s="136">
        <v>5.9239874718952494</v>
      </c>
      <c r="R37" s="112">
        <v>5.88585531955004</v>
      </c>
    </row>
    <row r="38" spans="2:18" s="13" customFormat="1" ht="24.9" customHeight="1">
      <c r="B38" s="47" t="s">
        <v>50</v>
      </c>
      <c r="C38" s="43">
        <f>110111.801</f>
        <v>110111.80100000001</v>
      </c>
      <c r="D38" s="43">
        <v>119152.399</v>
      </c>
      <c r="E38" s="43">
        <v>120392.92600000001</v>
      </c>
      <c r="F38" s="43">
        <v>125065.912</v>
      </c>
      <c r="G38" s="46">
        <v>128384.77899999999</v>
      </c>
      <c r="H38" s="63"/>
      <c r="I38" s="115">
        <v>128346.56</v>
      </c>
      <c r="J38" s="46">
        <v>132900</v>
      </c>
      <c r="K38" s="48">
        <v>134920.302</v>
      </c>
      <c r="L38" s="115">
        <v>147409.266</v>
      </c>
      <c r="M38" s="48">
        <v>157142</v>
      </c>
      <c r="N38" s="115">
        <v>164738.948</v>
      </c>
      <c r="O38" s="48">
        <f>SUM(O27:O37)</f>
        <v>169375.77100000001</v>
      </c>
      <c r="P38" s="48">
        <f>SUM(P27:P37)</f>
        <v>174915.3041277552</v>
      </c>
      <c r="Q38" s="48">
        <f>SUM(Q27:Q37)</f>
        <v>179281.44141468458</v>
      </c>
      <c r="R38" s="48">
        <f>SUM(R27:R37)</f>
        <v>182397.11437036595</v>
      </c>
    </row>
    <row r="39" spans="2:18" s="38" customFormat="1" ht="19.95" customHeight="1">
      <c r="B39" s="100"/>
      <c r="C39" s="101"/>
      <c r="D39" s="101"/>
      <c r="E39" s="101"/>
      <c r="F39" s="101"/>
      <c r="G39" s="101"/>
      <c r="H39" s="64"/>
      <c r="I39" s="101"/>
      <c r="J39" s="101"/>
      <c r="K39" s="101"/>
      <c r="L39" s="101"/>
      <c r="M39" s="101"/>
    </row>
    <row r="40" spans="2:18">
      <c r="H40" s="68"/>
    </row>
    <row r="41" spans="2:18">
      <c r="H41" s="68"/>
    </row>
    <row r="42" spans="2:18">
      <c r="H42" s="68"/>
    </row>
    <row r="43" spans="2:18">
      <c r="H43" s="68"/>
    </row>
    <row r="47" spans="2:18">
      <c r="E47" s="36"/>
    </row>
    <row r="48" spans="2:18">
      <c r="E48" s="36"/>
    </row>
    <row r="49" spans="5:5">
      <c r="E49" s="14"/>
    </row>
    <row r="50" spans="5:5">
      <c r="E50" s="36"/>
    </row>
    <row r="51" spans="5:5">
      <c r="E51" s="36"/>
    </row>
    <row r="52" spans="5:5">
      <c r="E52" s="36"/>
    </row>
  </sheetData>
  <mergeCells count="2">
    <mergeCell ref="C5:G5"/>
    <mergeCell ref="I5:R5"/>
  </mergeCells>
  <printOptions horizontalCentered="1" verticalCentered="1"/>
  <pageMargins left="0.23622047244094491" right="0.23622047244094491"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showGridLines="0" tabSelected="1" zoomScaleNormal="100" workbookViewId="0">
      <selection activeCell="P20" sqref="P20"/>
    </sheetView>
  </sheetViews>
  <sheetFormatPr baseColWidth="10" defaultColWidth="12.5546875" defaultRowHeight="12.75" customHeight="1" zeroHeight="1"/>
  <cols>
    <col min="1" max="1" width="2.6640625" style="5" customWidth="1"/>
    <col min="2" max="2" width="51.109375" style="5" customWidth="1"/>
    <col min="3" max="11" width="8.6640625" style="5" customWidth="1"/>
    <col min="12" max="16" width="8.88671875" style="5" customWidth="1"/>
    <col min="17" max="21" width="11.88671875" style="5" customWidth="1"/>
    <col min="22" max="16384" width="12.5546875" style="5"/>
  </cols>
  <sheetData>
    <row r="1" spans="1:16" ht="19.95" customHeight="1">
      <c r="A1" s="1"/>
      <c r="B1" s="1"/>
      <c r="C1" s="1"/>
    </row>
    <row r="2" spans="1:16" ht="19.95" customHeight="1">
      <c r="A2" s="1"/>
      <c r="B2" s="1"/>
      <c r="C2" s="1"/>
    </row>
    <row r="3" spans="1:16" ht="19.95" customHeight="1">
      <c r="A3" s="1"/>
      <c r="B3" s="1"/>
      <c r="C3" s="1"/>
    </row>
    <row r="4" spans="1:16" ht="35.1" customHeight="1">
      <c r="B4" s="175" t="s">
        <v>44</v>
      </c>
      <c r="C4" s="175"/>
      <c r="D4" s="176"/>
    </row>
    <row r="5" spans="1:16" ht="30" customHeight="1">
      <c r="B5" s="9" t="s">
        <v>20</v>
      </c>
      <c r="C5" s="29">
        <v>42339</v>
      </c>
      <c r="D5" s="29">
        <v>42522</v>
      </c>
      <c r="E5" s="29">
        <v>42705</v>
      </c>
      <c r="F5" s="29">
        <v>42887</v>
      </c>
      <c r="G5" s="29">
        <v>43070</v>
      </c>
      <c r="H5" s="29">
        <v>43252</v>
      </c>
      <c r="I5" s="29">
        <v>43435</v>
      </c>
      <c r="J5" s="29">
        <v>43617</v>
      </c>
      <c r="K5" s="29">
        <v>43800</v>
      </c>
      <c r="L5" s="29">
        <v>43983</v>
      </c>
      <c r="M5" s="29">
        <v>44166</v>
      </c>
      <c r="N5" s="29">
        <v>44348</v>
      </c>
      <c r="O5" s="29">
        <v>44531</v>
      </c>
      <c r="P5" s="29">
        <v>44713</v>
      </c>
    </row>
    <row r="6" spans="1:16" s="30" customFormat="1" ht="15" customHeight="1">
      <c r="A6" s="107"/>
      <c r="B6" s="108"/>
      <c r="C6" s="109"/>
      <c r="D6" s="109"/>
      <c r="E6" s="109"/>
      <c r="F6" s="109"/>
      <c r="G6" s="109"/>
      <c r="H6" s="109"/>
      <c r="I6" s="109"/>
      <c r="J6" s="109"/>
      <c r="K6" s="109"/>
      <c r="L6" s="109"/>
      <c r="M6" s="109"/>
      <c r="N6" s="109"/>
      <c r="O6" s="109"/>
      <c r="P6" s="109"/>
    </row>
    <row r="7" spans="1:16" ht="24.9" customHeight="1">
      <c r="B7" s="92" t="s">
        <v>43</v>
      </c>
      <c r="C7" s="93"/>
      <c r="D7" s="94"/>
      <c r="E7" s="94"/>
      <c r="F7" s="94"/>
      <c r="G7" s="94"/>
      <c r="H7" s="94"/>
      <c r="I7" s="94"/>
      <c r="J7" s="94"/>
      <c r="K7" s="94"/>
      <c r="L7" s="94"/>
      <c r="M7" s="94"/>
      <c r="N7" s="94"/>
      <c r="O7" s="94"/>
      <c r="P7" s="94"/>
    </row>
    <row r="8" spans="1:16" ht="24.9" customHeight="1">
      <c r="B8" s="19" t="s">
        <v>42</v>
      </c>
      <c r="C8" s="140">
        <v>4689</v>
      </c>
      <c r="D8" s="20">
        <v>4797</v>
      </c>
      <c r="E8" s="140">
        <v>4850</v>
      </c>
      <c r="F8" s="20">
        <v>5209</v>
      </c>
      <c r="G8" s="140">
        <v>5294</v>
      </c>
      <c r="H8" s="20">
        <v>5636</v>
      </c>
      <c r="I8" s="140">
        <v>5639</v>
      </c>
      <c r="J8" s="21">
        <f>J9+34</f>
        <v>6022</v>
      </c>
      <c r="K8" s="140">
        <v>6199</v>
      </c>
      <c r="L8" s="21">
        <v>6460</v>
      </c>
      <c r="M8" s="140">
        <v>6767</v>
      </c>
      <c r="N8" s="21">
        <f>+N9+11.225</f>
        <v>7085.2250000000004</v>
      </c>
      <c r="O8" s="140">
        <v>7319</v>
      </c>
      <c r="P8" s="21">
        <v>7231</v>
      </c>
    </row>
    <row r="9" spans="1:16" ht="24.9" customHeight="1">
      <c r="B9" s="22" t="s">
        <v>39</v>
      </c>
      <c r="C9" s="141">
        <v>4689</v>
      </c>
      <c r="D9" s="23">
        <v>4796</v>
      </c>
      <c r="E9" s="141">
        <v>4850</v>
      </c>
      <c r="F9" s="23">
        <v>5196</v>
      </c>
      <c r="G9" s="141">
        <f>G8</f>
        <v>5294</v>
      </c>
      <c r="H9" s="23">
        <v>5590</v>
      </c>
      <c r="I9" s="141">
        <v>5594</v>
      </c>
      <c r="J9" s="24">
        <v>5988</v>
      </c>
      <c r="K9" s="141">
        <v>6164</v>
      </c>
      <c r="L9" s="24">
        <v>6437</v>
      </c>
      <c r="M9" s="141">
        <v>6744</v>
      </c>
      <c r="N9" s="24">
        <v>7074</v>
      </c>
      <c r="O9" s="141">
        <v>7308</v>
      </c>
      <c r="P9" s="24">
        <v>7231</v>
      </c>
    </row>
    <row r="10" spans="1:16" ht="24.9" customHeight="1">
      <c r="B10" s="22" t="s">
        <v>35</v>
      </c>
      <c r="C10" s="141">
        <v>80</v>
      </c>
      <c r="D10" s="23">
        <v>508</v>
      </c>
      <c r="E10" s="141">
        <v>401</v>
      </c>
      <c r="F10" s="23">
        <v>835</v>
      </c>
      <c r="G10" s="141">
        <v>845</v>
      </c>
      <c r="H10" s="23">
        <v>694</v>
      </c>
      <c r="I10" s="141">
        <v>688</v>
      </c>
      <c r="J10" s="24">
        <v>1506</v>
      </c>
      <c r="K10" s="141">
        <v>1852</v>
      </c>
      <c r="L10" s="24">
        <v>1865</v>
      </c>
      <c r="M10" s="141">
        <v>1877</v>
      </c>
      <c r="N10" s="24">
        <v>1834.4369999999999</v>
      </c>
      <c r="O10" s="141">
        <f>O11-O8</f>
        <v>1789</v>
      </c>
      <c r="P10" s="24">
        <f>P11-P8</f>
        <v>1706</v>
      </c>
    </row>
    <row r="11" spans="1:16" ht="24.9" customHeight="1">
      <c r="B11" s="22" t="s">
        <v>41</v>
      </c>
      <c r="C11" s="141">
        <v>4769</v>
      </c>
      <c r="D11" s="23">
        <v>5304</v>
      </c>
      <c r="E11" s="141">
        <v>5251</v>
      </c>
      <c r="F11" s="23">
        <v>6043</v>
      </c>
      <c r="G11" s="141">
        <v>6139</v>
      </c>
      <c r="H11" s="23">
        <v>6330</v>
      </c>
      <c r="I11" s="141">
        <v>6327</v>
      </c>
      <c r="J11" s="24">
        <v>7528</v>
      </c>
      <c r="K11" s="141">
        <v>8051</v>
      </c>
      <c r="L11" s="24">
        <f>L8+L10</f>
        <v>8325</v>
      </c>
      <c r="M11" s="141">
        <v>8643</v>
      </c>
      <c r="N11" s="24">
        <v>8919</v>
      </c>
      <c r="O11" s="141">
        <v>9108</v>
      </c>
      <c r="P11" s="24">
        <v>8937</v>
      </c>
    </row>
    <row r="12" spans="1:16" ht="24.9" customHeight="1">
      <c r="B12" s="81" t="s">
        <v>40</v>
      </c>
      <c r="C12" s="142">
        <v>29606.653999999999</v>
      </c>
      <c r="D12" s="98">
        <v>31390.111170339998</v>
      </c>
      <c r="E12" s="142">
        <v>31739.566999999999</v>
      </c>
      <c r="F12" s="98">
        <v>30831.937027880002</v>
      </c>
      <c r="G12" s="142">
        <v>28585.634999999998</v>
      </c>
      <c r="H12" s="98">
        <v>30465.85563473</v>
      </c>
      <c r="I12" s="142">
        <v>32019.694</v>
      </c>
      <c r="J12" s="99">
        <v>34131</v>
      </c>
      <c r="K12" s="142">
        <v>37614</v>
      </c>
      <c r="L12" s="99">
        <v>38383</v>
      </c>
      <c r="M12" s="142">
        <v>40040</v>
      </c>
      <c r="N12" s="99">
        <v>41311</v>
      </c>
      <c r="O12" s="142">
        <v>43077</v>
      </c>
      <c r="P12" s="99">
        <v>43924</v>
      </c>
    </row>
    <row r="13" spans="1:16" s="30" customFormat="1" ht="15" customHeight="1">
      <c r="B13" s="88"/>
      <c r="C13" s="89"/>
      <c r="D13" s="110"/>
      <c r="E13" s="89"/>
      <c r="F13" s="111"/>
      <c r="G13" s="89"/>
      <c r="H13" s="89"/>
      <c r="I13" s="89"/>
      <c r="J13" s="89"/>
      <c r="K13" s="89"/>
      <c r="L13" s="89"/>
      <c r="M13" s="89"/>
      <c r="N13" s="89"/>
      <c r="O13" s="89"/>
      <c r="P13" s="89"/>
    </row>
    <row r="14" spans="1:16" ht="24.9" customHeight="1">
      <c r="B14" s="92" t="s">
        <v>59</v>
      </c>
      <c r="C14" s="95"/>
      <c r="D14" s="96"/>
      <c r="E14" s="97"/>
      <c r="F14" s="96"/>
      <c r="G14" s="97"/>
      <c r="H14" s="96"/>
      <c r="I14" s="97"/>
      <c r="J14" s="97"/>
      <c r="K14" s="97"/>
      <c r="L14" s="97"/>
      <c r="M14" s="97"/>
      <c r="N14" s="97"/>
      <c r="O14" s="97"/>
      <c r="P14" s="97"/>
    </row>
    <row r="15" spans="1:16" ht="24.9" customHeight="1">
      <c r="B15" s="22" t="s">
        <v>36</v>
      </c>
      <c r="C15" s="143">
        <f t="shared" ref="C15:K15" si="0">C9/C12</f>
        <v>0.15837655953962243</v>
      </c>
      <c r="D15" s="26">
        <f t="shared" si="0"/>
        <v>0.15278697083849968</v>
      </c>
      <c r="E15" s="143">
        <f t="shared" si="0"/>
        <v>0.1528061173613364</v>
      </c>
      <c r="F15" s="26">
        <f t="shared" si="0"/>
        <v>0.16852655074189726</v>
      </c>
      <c r="G15" s="143">
        <f t="shared" si="0"/>
        <v>0.18519791496673069</v>
      </c>
      <c r="H15" s="26">
        <f t="shared" si="0"/>
        <v>0.18348409665631046</v>
      </c>
      <c r="I15" s="143">
        <f t="shared" si="0"/>
        <v>0.17470498000386886</v>
      </c>
      <c r="J15" s="26">
        <f t="shared" si="0"/>
        <v>0.17544168058363366</v>
      </c>
      <c r="K15" s="143">
        <f t="shared" si="0"/>
        <v>0.16387515286861276</v>
      </c>
      <c r="L15" s="26">
        <f>L9/L12</f>
        <v>0.16770445249198865</v>
      </c>
      <c r="M15" s="143">
        <v>0.16800000000000001</v>
      </c>
      <c r="N15" s="26">
        <f>N9/N12</f>
        <v>0.17123768487811963</v>
      </c>
      <c r="O15" s="143">
        <v>0.17</v>
      </c>
      <c r="P15" s="26">
        <f>P9/P12</f>
        <v>0.16462526181586376</v>
      </c>
    </row>
    <row r="16" spans="1:16" ht="24.9" customHeight="1">
      <c r="B16" s="22" t="s">
        <v>37</v>
      </c>
      <c r="C16" s="143">
        <f t="shared" ref="C16:K16" si="1">C8/C12</f>
        <v>0.15837655953962243</v>
      </c>
      <c r="D16" s="26">
        <f t="shared" si="1"/>
        <v>0.15281882800506316</v>
      </c>
      <c r="E16" s="143">
        <f t="shared" si="1"/>
        <v>0.1528061173613364</v>
      </c>
      <c r="F16" s="26">
        <f t="shared" si="1"/>
        <v>0.16894819145776421</v>
      </c>
      <c r="G16" s="143">
        <f t="shared" si="1"/>
        <v>0.18519791496673069</v>
      </c>
      <c r="H16" s="26">
        <f t="shared" si="1"/>
        <v>0.18499398367709585</v>
      </c>
      <c r="I16" s="143">
        <f t="shared" si="1"/>
        <v>0.1761103650771928</v>
      </c>
      <c r="J16" s="26">
        <f t="shared" si="1"/>
        <v>0.1764378424306349</v>
      </c>
      <c r="K16" s="143">
        <f t="shared" si="1"/>
        <v>0.16480565746796405</v>
      </c>
      <c r="L16" s="26">
        <f>L8/L12</f>
        <v>0.16830367610660971</v>
      </c>
      <c r="M16" s="143">
        <v>0.16900000000000001</v>
      </c>
      <c r="N16" s="26">
        <f>N8/N12</f>
        <v>0.17150940427489048</v>
      </c>
      <c r="O16" s="143">
        <f>O8/O12</f>
        <v>0.16990505374097548</v>
      </c>
      <c r="P16" s="26">
        <f>P8/P12</f>
        <v>0.16462526181586376</v>
      </c>
    </row>
    <row r="17" spans="2:16" ht="24.9" customHeight="1">
      <c r="B17" s="18" t="s">
        <v>38</v>
      </c>
      <c r="C17" s="144">
        <f t="shared" ref="C17:K17" si="2">C11/C12</f>
        <v>0.16107865481860936</v>
      </c>
      <c r="D17" s="27">
        <f t="shared" si="2"/>
        <v>0.16897041145275277</v>
      </c>
      <c r="E17" s="144">
        <f t="shared" si="2"/>
        <v>0.16544019015760361</v>
      </c>
      <c r="F17" s="27">
        <f t="shared" si="2"/>
        <v>0.19599806507568998</v>
      </c>
      <c r="G17" s="144">
        <f t="shared" si="2"/>
        <v>0.21475821684562896</v>
      </c>
      <c r="H17" s="27">
        <f t="shared" si="2"/>
        <v>0.20777358351242312</v>
      </c>
      <c r="I17" s="144">
        <f t="shared" si="2"/>
        <v>0.19759714130934544</v>
      </c>
      <c r="J17" s="27">
        <f t="shared" si="2"/>
        <v>0.22056195247722013</v>
      </c>
      <c r="K17" s="144">
        <f t="shared" si="2"/>
        <v>0.21404264369649598</v>
      </c>
      <c r="L17" s="27">
        <f>L11/L12</f>
        <v>0.21689289529218664</v>
      </c>
      <c r="M17" s="144">
        <v>0.216</v>
      </c>
      <c r="N17" s="27">
        <f>N11/N12</f>
        <v>0.21589891312241291</v>
      </c>
      <c r="O17" s="144">
        <f>O11/O12</f>
        <v>0.211435336722613</v>
      </c>
      <c r="P17" s="27">
        <f>P11/P12</f>
        <v>0.20346507604043348</v>
      </c>
    </row>
    <row r="18" spans="2:16" s="30" customFormat="1" ht="15" customHeight="1">
      <c r="B18" s="88"/>
      <c r="C18" s="89"/>
      <c r="D18" s="89"/>
      <c r="E18" s="89"/>
      <c r="F18" s="89"/>
      <c r="G18" s="89"/>
      <c r="H18" s="89"/>
      <c r="I18" s="89"/>
      <c r="J18" s="89"/>
      <c r="K18" s="89"/>
      <c r="L18" s="89"/>
      <c r="M18" s="89"/>
      <c r="N18" s="89"/>
      <c r="O18" s="89"/>
      <c r="P18" s="89"/>
    </row>
    <row r="19" spans="2:16" ht="24.9" customHeight="1">
      <c r="B19" s="92" t="s">
        <v>60</v>
      </c>
      <c r="C19" s="95"/>
      <c r="D19" s="96"/>
      <c r="E19" s="97"/>
      <c r="F19" s="96"/>
      <c r="G19" s="97"/>
      <c r="H19" s="96"/>
      <c r="I19" s="97"/>
      <c r="J19" s="97"/>
      <c r="K19" s="97"/>
      <c r="L19" s="97"/>
      <c r="M19" s="97"/>
      <c r="N19" s="97"/>
      <c r="O19" s="97"/>
      <c r="P19" s="97"/>
    </row>
    <row r="20" spans="2:16" ht="24.9" customHeight="1">
      <c r="B20" s="22" t="s">
        <v>61</v>
      </c>
      <c r="C20" s="145">
        <v>6.5000000000000002E-2</v>
      </c>
      <c r="D20" s="25">
        <v>6.7000000000000004E-2</v>
      </c>
      <c r="E20" s="143">
        <v>6.2E-2</v>
      </c>
      <c r="F20" s="25">
        <v>6.5000000000000002E-2</v>
      </c>
      <c r="G20" s="143">
        <v>6.4000000000000001E-2</v>
      </c>
      <c r="H20" s="25">
        <v>6.0999999999999999E-2</v>
      </c>
      <c r="I20" s="143">
        <v>6.3E-2</v>
      </c>
      <c r="J20" s="26">
        <v>6.7000000000000004E-2</v>
      </c>
      <c r="K20" s="143">
        <v>6.3E-2</v>
      </c>
      <c r="L20" s="26">
        <v>5.8999999999999997E-2</v>
      </c>
      <c r="M20" s="143">
        <v>6.8000000000000005E-2</v>
      </c>
      <c r="N20" s="26">
        <v>7.0000000000000007E-2</v>
      </c>
      <c r="O20" s="143">
        <v>7.1999999999999995E-2</v>
      </c>
      <c r="P20" s="26">
        <v>6.3E-2</v>
      </c>
    </row>
    <row r="21" spans="2:16" ht="12.75" customHeight="1">
      <c r="B21" s="12"/>
      <c r="C21" s="12"/>
      <c r="D21" s="11"/>
      <c r="E21" s="11"/>
      <c r="F21" s="11"/>
      <c r="G21" s="11"/>
      <c r="H21" s="11"/>
      <c r="I21" s="11"/>
      <c r="J21" s="11"/>
      <c r="K21" s="11"/>
    </row>
    <row r="22" spans="2:16" s="106" customFormat="1" ht="84.75" customHeight="1">
      <c r="B22" s="177" t="s">
        <v>68</v>
      </c>
      <c r="C22" s="177"/>
      <c r="D22" s="177"/>
      <c r="E22" s="177"/>
      <c r="F22" s="177"/>
      <c r="G22" s="177"/>
      <c r="H22" s="177"/>
      <c r="I22" s="177"/>
      <c r="J22" s="177"/>
      <c r="K22" s="177"/>
      <c r="L22" s="177"/>
      <c r="M22" s="177"/>
      <c r="N22" s="177"/>
    </row>
    <row r="23" spans="2:16" ht="12.75" customHeight="1"/>
    <row r="24" spans="2:16" ht="12.75" customHeight="1"/>
    <row r="25" spans="2:16" ht="12.75" customHeight="1"/>
    <row r="26" spans="2:16" ht="12.75" customHeight="1"/>
    <row r="27" spans="2:16" ht="12.75" customHeight="1"/>
    <row r="28" spans="2:16" ht="12.75" customHeight="1"/>
    <row r="29" spans="2:16" ht="12.75" customHeight="1"/>
    <row r="30" spans="2:16" ht="12.75" customHeight="1"/>
    <row r="31" spans="2:16" ht="12.75" customHeight="1"/>
    <row r="32" spans="2: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N22"/>
  </mergeCells>
  <printOptions horizontalCentered="1" verticalCentered="1"/>
  <pageMargins left="0.23622047244094491" right="0.23622047244094491" top="0.35433070866141736" bottom="0.35433070866141736" header="0.31496062992125984" footer="0.31496062992125984"/>
  <pageSetup paperSize="9" scale="97"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CM Arkéa - Compte de résultat</vt:lpstr>
      <vt:lpstr>CM Arkéa - Bilan</vt:lpstr>
      <vt:lpstr>CM Arkéa - Capital</vt:lpstr>
      <vt:lpstr>'CM Arkéa - Bilan'!Zone_d_impression</vt:lpstr>
      <vt:lpstr>'CM Arkéa - Capital'!Zone_d_impression</vt:lpstr>
      <vt:lpstr>'Intro - Avertissement'!Zone_d_impression</vt:lpstr>
    </vt:vector>
  </TitlesOfParts>
  <Company>Credit Mutuel ARKEA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LE BRIS RONAN</cp:lastModifiedBy>
  <cp:lastPrinted>2021-02-18T20:31:10Z</cp:lastPrinted>
  <dcterms:created xsi:type="dcterms:W3CDTF">2019-07-16T13:32:44Z</dcterms:created>
  <dcterms:modified xsi:type="dcterms:W3CDTF">2024-02-26T13:24:34Z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